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16" yWindow="150" windowWidth="19035" windowHeight="8925" tabRatio="920" activeTab="10"/>
  </bookViews>
  <sheets>
    <sheet name="目次" sheetId="1" r:id="rId1"/>
    <sheet name="成績一覧表" sheetId="2" r:id="rId2"/>
    <sheet name="中　女子" sheetId="3" r:id="rId3"/>
    <sheet name="中　男子" sheetId="4" r:id="rId4"/>
    <sheet name="高　女子" sheetId="5" r:id="rId5"/>
    <sheet name="高　女子2部" sheetId="6" r:id="rId6"/>
    <sheet name="高　男子" sheetId="7" r:id="rId7"/>
    <sheet name="高　男子2部" sheetId="8" r:id="rId8"/>
    <sheet name="高中 新体団" sheetId="9" r:id="rId9"/>
    <sheet name="高新体個人" sheetId="10" r:id="rId10"/>
    <sheet name="中新体操" sheetId="11" r:id="rId11"/>
    <sheet name="予備" sheetId="12" r:id="rId12"/>
    <sheet name="近畿全国出場" sheetId="13" r:id="rId13"/>
    <sheet name="体操男子" sheetId="14" r:id="rId14"/>
    <sheet name="体操女子" sheetId="15" r:id="rId15"/>
  </sheets>
  <definedNames>
    <definedName name="_xlnm._FilterDatabase" localSheetId="14" hidden="1">'体操女子'!$A$1:$F$23</definedName>
    <definedName name="_xlnm._FilterDatabase" localSheetId="13" hidden="1">'体操男子'!$A$1:$F$27</definedName>
    <definedName name="_xlnm.Print_Area" localSheetId="4">'高　女子'!$M$1:$AC$24</definedName>
    <definedName name="_xlnm.Print_Area" localSheetId="5">'高　女子2部'!$M$1:$AC$24</definedName>
    <definedName name="_xlnm.Print_Area" localSheetId="6">'高　男子'!$Q$1:$AK$51</definedName>
    <definedName name="_xlnm.Print_Area" localSheetId="7">'高　男子2部'!$A$1:$AK$50</definedName>
    <definedName name="_xlnm.Print_Area" localSheetId="9">'高新体個人'!$D$1:$AA$30</definedName>
    <definedName name="_xlnm.Print_Area" localSheetId="8">'高中 新体団'!$C$1:$P$30</definedName>
    <definedName name="_xlnm.Print_Area" localSheetId="1">'成績一覧表'!$B$1:$N$59,'成績一覧表'!$P$1:$AB$59,'成績一覧表'!$W$60:$AI$109,'成績一覧表'!$AL$1:$BF$39</definedName>
    <definedName name="_xlnm.Print_Area" localSheetId="2">'中　女子'!$M$1:$AC$37</definedName>
    <definedName name="_xlnm.Print_Area" localSheetId="3">'中　男子'!$Q$1:$AK$40</definedName>
    <definedName name="_xlnm.Print_Area" localSheetId="10">'中新体操'!$D$19:$AA$48</definedName>
  </definedNames>
  <calcPr fullCalcOnLoad="1"/>
</workbook>
</file>

<file path=xl/sharedStrings.xml><?xml version="1.0" encoding="utf-8"?>
<sst xmlns="http://schemas.openxmlformats.org/spreadsheetml/2006/main" count="992" uniqueCount="295">
  <si>
    <t>令和元年度　和歌山県高等学校総合体育大会</t>
  </si>
  <si>
    <t>令和元年度和歌山県中学校春期選手権大会</t>
  </si>
  <si>
    <t>体操競技</t>
  </si>
  <si>
    <t>令和元年度和歌山県ジュニア新体操選手権大会</t>
  </si>
  <si>
    <t>高校男子１部</t>
  </si>
  <si>
    <t>高校女子</t>
  </si>
  <si>
    <t>中学校男子</t>
  </si>
  <si>
    <t>中学校女子</t>
  </si>
  <si>
    <t>高校男子２部</t>
  </si>
  <si>
    <t>新体操</t>
  </si>
  <si>
    <t>高校個人</t>
  </si>
  <si>
    <t>中学校</t>
  </si>
  <si>
    <t>チャイルド</t>
  </si>
  <si>
    <t>成績一覧</t>
  </si>
  <si>
    <t>高校団体</t>
  </si>
  <si>
    <t>体操</t>
  </si>
  <si>
    <t>令和元年５月２４日（金）～２６日（日）</t>
  </si>
  <si>
    <t>和歌山県立体育館</t>
  </si>
  <si>
    <t>目次</t>
  </si>
  <si>
    <t>中学体操競技</t>
  </si>
  <si>
    <t>高校体操競技</t>
  </si>
  <si>
    <t>新体操　</t>
  </si>
  <si>
    <t>中学校の部</t>
  </si>
  <si>
    <t>男子</t>
  </si>
  <si>
    <t>女子</t>
  </si>
  <si>
    <t>高等学校の部</t>
  </si>
  <si>
    <t>男子(1部）</t>
  </si>
  <si>
    <t>女子（1部）</t>
  </si>
  <si>
    <t>小学校の部</t>
  </si>
  <si>
    <t>体操競技　団体総合</t>
  </si>
  <si>
    <t>新体操　団体総合</t>
  </si>
  <si>
    <t>田辺中学校（（田中・平・大石・丸山・森内））</t>
  </si>
  <si>
    <t xml:space="preserve"> </t>
  </si>
  <si>
    <t>　</t>
  </si>
  <si>
    <t>体操競技　個人総合</t>
  </si>
  <si>
    <t>新体操　個人総合</t>
  </si>
  <si>
    <t>WMO</t>
  </si>
  <si>
    <t>山田　瑚夏</t>
  </si>
  <si>
    <t>体操競技　種目別</t>
  </si>
  <si>
    <t>新体操　種目別</t>
  </si>
  <si>
    <t>ゆか</t>
  </si>
  <si>
    <t>跳馬</t>
  </si>
  <si>
    <t>フープ</t>
  </si>
  <si>
    <t>平均台</t>
  </si>
  <si>
    <t>あん馬</t>
  </si>
  <si>
    <t>段違い平行棒</t>
  </si>
  <si>
    <t>ボール</t>
  </si>
  <si>
    <t>田中　麻依</t>
  </si>
  <si>
    <t>鉄棒</t>
  </si>
  <si>
    <t>つり輪</t>
  </si>
  <si>
    <t>平行棒</t>
  </si>
  <si>
    <t>平成３０年度　和歌山県高等学校総合体育大会成績一覧</t>
  </si>
  <si>
    <t>体操競技男子（2部）
団体総合</t>
  </si>
  <si>
    <t>体操競技女子（2部）
団体総合</t>
  </si>
  <si>
    <t>体操競技　男子2部　個人総合</t>
  </si>
  <si>
    <t>体操競技　女子2部　個人総合</t>
  </si>
  <si>
    <t>体操競技　男子2部　種目別</t>
  </si>
  <si>
    <t>体操競技　女子2部　種目別</t>
  </si>
  <si>
    <t>女子団体総合・個人総合</t>
  </si>
  <si>
    <t>★段違い</t>
  </si>
  <si>
    <t>総合</t>
  </si>
  <si>
    <t>団体</t>
  </si>
  <si>
    <t>班</t>
  </si>
  <si>
    <t>学校名</t>
  </si>
  <si>
    <t>学年</t>
  </si>
  <si>
    <t>選手名</t>
  </si>
  <si>
    <t>跳　　　馬</t>
  </si>
  <si>
    <t>平　均　台</t>
  </si>
  <si>
    <t>ゆ　　　か</t>
  </si>
  <si>
    <t>個人総合</t>
  </si>
  <si>
    <t>団体総合</t>
  </si>
  <si>
    <t>得点</t>
  </si>
  <si>
    <t>順位</t>
  </si>
  <si>
    <t>合計得点</t>
  </si>
  <si>
    <t>C</t>
  </si>
  <si>
    <t>城東</t>
  </si>
  <si>
    <t>黒川　伊織</t>
  </si>
  <si>
    <t>楢　あかり</t>
  </si>
  <si>
    <t>平井　美海</t>
  </si>
  <si>
    <t>稲垣　美佳</t>
  </si>
  <si>
    <t>ベスト３</t>
  </si>
  <si>
    <t>D</t>
  </si>
  <si>
    <t>明洋</t>
  </si>
  <si>
    <t>坂本　実穂</t>
  </si>
  <si>
    <t>北原　千夏</t>
  </si>
  <si>
    <t>岡本　彩花</t>
  </si>
  <si>
    <t>中川　美琴</t>
  </si>
  <si>
    <t>Ａ</t>
  </si>
  <si>
    <t>下津第二</t>
  </si>
  <si>
    <t>峯野　凪沙</t>
  </si>
  <si>
    <t>A</t>
  </si>
  <si>
    <t>亀川</t>
  </si>
  <si>
    <t>松尾　天音</t>
  </si>
  <si>
    <t>東</t>
  </si>
  <si>
    <t>川﨑　朱莉</t>
  </si>
  <si>
    <t>樋口　萌</t>
  </si>
  <si>
    <t>近大附</t>
  </si>
  <si>
    <t>中原　光琉</t>
  </si>
  <si>
    <t>B</t>
  </si>
  <si>
    <t>出井　伊織</t>
  </si>
  <si>
    <t>新庄</t>
  </si>
  <si>
    <t>平野　友彩</t>
  </si>
  <si>
    <t>衣笠</t>
  </si>
  <si>
    <t>尾﨑　ほなみ</t>
  </si>
  <si>
    <t>上富田</t>
  </si>
  <si>
    <t>山本　紗来</t>
  </si>
  <si>
    <t>Ｃ</t>
  </si>
  <si>
    <t>Ｄ</t>
  </si>
  <si>
    <t>男子団体総合・個人総合</t>
  </si>
  <si>
    <t>ＮＯ</t>
  </si>
  <si>
    <t>ゆ　　か</t>
  </si>
  <si>
    <t>あ　ん　馬</t>
  </si>
  <si>
    <t>鉄　　　棒</t>
  </si>
  <si>
    <t>つ　り　輪</t>
  </si>
  <si>
    <t>平　行　棒</t>
  </si>
  <si>
    <t>谷本　旺誠</t>
  </si>
  <si>
    <t>谷　蓮</t>
  </si>
  <si>
    <t>溝川　凱理</t>
  </si>
  <si>
    <t>安田　充穂</t>
  </si>
  <si>
    <t>中本　陽介</t>
  </si>
  <si>
    <t>中　風孔</t>
  </si>
  <si>
    <t>濵中　奏音</t>
  </si>
  <si>
    <t>濵路　駿</t>
  </si>
  <si>
    <t>Ｂ</t>
  </si>
  <si>
    <t>中　結士朗</t>
  </si>
  <si>
    <t>池上　侑賢</t>
  </si>
  <si>
    <t>酒井　建輝</t>
  </si>
  <si>
    <t>田中　望翔</t>
  </si>
  <si>
    <t>紀伊</t>
  </si>
  <si>
    <t>坂地　一真</t>
  </si>
  <si>
    <t>丸石　大生</t>
  </si>
  <si>
    <t>高積</t>
  </si>
  <si>
    <t>國定　亮汰</t>
  </si>
  <si>
    <t>1部　　女子　団体総合・個人総合</t>
  </si>
  <si>
    <t>高等学校の部　</t>
  </si>
  <si>
    <t>段違い</t>
  </si>
  <si>
    <t>　　個人総合</t>
  </si>
  <si>
    <t>和歌山北</t>
  </si>
  <si>
    <t>３年</t>
  </si>
  <si>
    <t>奥間　千尋</t>
  </si>
  <si>
    <t>１年</t>
  </si>
  <si>
    <t>加畑　友里</t>
  </si>
  <si>
    <t>中口　さくら</t>
  </si>
  <si>
    <t>南　涼華</t>
  </si>
  <si>
    <t>近大附属</t>
  </si>
  <si>
    <t>２年</t>
  </si>
  <si>
    <t>北野　琴ノ</t>
  </si>
  <si>
    <t>濱詰　花梨</t>
  </si>
  <si>
    <t>稲垣　千明</t>
  </si>
  <si>
    <t>小山　はるか</t>
  </si>
  <si>
    <t>佐竹　小粋</t>
  </si>
  <si>
    <t>田辺工業</t>
  </si>
  <si>
    <t>柏木　月希</t>
  </si>
  <si>
    <t>辻井　菜奈実</t>
  </si>
  <si>
    <t>九鬼　ほのか</t>
  </si>
  <si>
    <t>成川　沙耶</t>
  </si>
  <si>
    <t>齋藤　菜花</t>
  </si>
  <si>
    <t>檜木　胡乃華</t>
  </si>
  <si>
    <t>島　早良</t>
  </si>
  <si>
    <t>桐蔭高校</t>
  </si>
  <si>
    <t>椿原　桃花</t>
  </si>
  <si>
    <t>2部　　女子　団体総合・個人総合</t>
  </si>
  <si>
    <t>和歌山工</t>
  </si>
  <si>
    <t>川村　文香</t>
  </si>
  <si>
    <t>梅本　日虹</t>
  </si>
  <si>
    <t>田中　咲那</t>
  </si>
  <si>
    <t>高等学校の部　1部　　　　男子　団体総合・個人総合</t>
  </si>
  <si>
    <t>吊輪</t>
  </si>
  <si>
    <t>　　　ゆ　　か</t>
  </si>
  <si>
    <t>　　あ　ん　馬</t>
  </si>
  <si>
    <t>　　つ　り　輪</t>
  </si>
  <si>
    <t>　　跳　　　馬</t>
  </si>
  <si>
    <t>　　平　行　棒</t>
  </si>
  <si>
    <t>　　鉄　　　棒</t>
  </si>
  <si>
    <t>松田　治樹</t>
  </si>
  <si>
    <t>中　開紀</t>
  </si>
  <si>
    <t>石関　睦輝</t>
  </si>
  <si>
    <t>中　心大朗</t>
  </si>
  <si>
    <t>梅本　迅</t>
  </si>
  <si>
    <t>村﨑　太一</t>
  </si>
  <si>
    <t>河野　瑛心</t>
  </si>
  <si>
    <t>出口　雄太郎</t>
  </si>
  <si>
    <t>山本  千風</t>
  </si>
  <si>
    <t>菅原  朱良</t>
  </si>
  <si>
    <t>北川　凜太郎</t>
  </si>
  <si>
    <t>西川　潤太</t>
  </si>
  <si>
    <t>圡田　尚</t>
  </si>
  <si>
    <t>松本　宗一郎</t>
  </si>
  <si>
    <t>市川　瑞碧</t>
  </si>
  <si>
    <t>谷端　郁宏</t>
  </si>
  <si>
    <t>林　聖人</t>
  </si>
  <si>
    <t>上村　啓介</t>
  </si>
  <si>
    <t>椿原　凜大</t>
  </si>
  <si>
    <t>谷口　蓮</t>
  </si>
  <si>
    <t>秦　周平</t>
  </si>
  <si>
    <t>高等学校の部　２部　　　男子　団体総合・個人総合</t>
  </si>
  <si>
    <t>福田　太志</t>
  </si>
  <si>
    <t>廣田　拓真</t>
  </si>
  <si>
    <t>森山　慶吾</t>
  </si>
  <si>
    <t>鈴木　基公</t>
  </si>
  <si>
    <t>大向　俊輔</t>
  </si>
  <si>
    <t>令和元年度　和歌山県高等学校総合体育大会（団体）</t>
  </si>
  <si>
    <t>競</t>
  </si>
  <si>
    <t>学　校　名</t>
  </si>
  <si>
    <t>D1</t>
  </si>
  <si>
    <t>D3</t>
  </si>
  <si>
    <t>E1</t>
  </si>
  <si>
    <t>E3</t>
  </si>
  <si>
    <t>減点</t>
  </si>
  <si>
    <t>順</t>
  </si>
  <si>
    <t>タイム</t>
  </si>
  <si>
    <t>技</t>
  </si>
  <si>
    <t>位</t>
  </si>
  <si>
    <t>若勇　歌乃葉・浦　ひかり・田中　朱
垣本　真子・丸山　幸恵
(補欠：大石　愛華・森内　杏美・藤川　栞名）</t>
  </si>
  <si>
    <t>県ジュニア（団体）ボール５</t>
  </si>
  <si>
    <t>クラブ名</t>
  </si>
  <si>
    <t>ボール５</t>
  </si>
  <si>
    <t>Ｅ</t>
  </si>
  <si>
    <r>
      <t xml:space="preserve">みなべ新体操クラブ
</t>
    </r>
    <r>
      <rPr>
        <sz val="8"/>
        <rFont val="ＭＳ Ｐゴシック"/>
        <family val="3"/>
      </rPr>
      <t>（）</t>
    </r>
  </si>
  <si>
    <t>令和元年度　和歌山県中学校春季新体操選手権大会（団体）　リボン　５</t>
  </si>
  <si>
    <t>田辺中学校　A</t>
  </si>
  <si>
    <t>(原見・久保・蝉・岸裏・井出）</t>
  </si>
  <si>
    <t>田辺中学校 　C</t>
  </si>
  <si>
    <t>（大門・藤田・田中・岡本・芝）</t>
  </si>
  <si>
    <t>田辺中学校 　B</t>
  </si>
  <si>
    <t>（笠松・横山・染道・岩本・裏川）</t>
  </si>
  <si>
    <t>リボン</t>
  </si>
  <si>
    <t>新体操　高校生・個人競技</t>
  </si>
  <si>
    <t>№</t>
  </si>
  <si>
    <t>所属</t>
  </si>
  <si>
    <t>総合得点</t>
  </si>
  <si>
    <t>総合順位</t>
  </si>
  <si>
    <t>日比　秀乃花　</t>
  </si>
  <si>
    <t>桐蔭</t>
  </si>
  <si>
    <t>大畑　歩咲</t>
  </si>
  <si>
    <t>半田　萌映</t>
  </si>
  <si>
    <t>信愛</t>
  </si>
  <si>
    <t>橋本　夏果</t>
  </si>
  <si>
    <t>荒古　真美</t>
  </si>
  <si>
    <t>近附</t>
  </si>
  <si>
    <t>山　雛希</t>
  </si>
  <si>
    <t>南部</t>
  </si>
  <si>
    <t>本田　咲樹</t>
  </si>
  <si>
    <t>中学校総合体育大会</t>
  </si>
  <si>
    <t>ロープ</t>
  </si>
  <si>
    <t>クラブ</t>
  </si>
  <si>
    <t>（個人）小学生の部</t>
  </si>
  <si>
    <t>（個人）中学生の部</t>
  </si>
  <si>
    <t>近畿大会出場</t>
  </si>
  <si>
    <t>体操競技　男子</t>
  </si>
  <si>
    <t>体操競技　女子</t>
  </si>
  <si>
    <t>新体操　女子</t>
  </si>
  <si>
    <t>チーム</t>
  </si>
  <si>
    <t>個人</t>
  </si>
  <si>
    <t>上村　昌臣</t>
  </si>
  <si>
    <t>岩城　汐里</t>
  </si>
  <si>
    <t>田辺</t>
  </si>
  <si>
    <t>早稲田　佑槙</t>
  </si>
  <si>
    <t>辻井　奈菜実</t>
  </si>
  <si>
    <t>山本千風</t>
  </si>
  <si>
    <t>谷本　愛心</t>
  </si>
  <si>
    <t>成川　咲耶</t>
  </si>
  <si>
    <t>森山　一稀</t>
  </si>
  <si>
    <t>大橋　美穂</t>
  </si>
  <si>
    <t>小池　えれな</t>
  </si>
  <si>
    <t>菅原朱良</t>
  </si>
  <si>
    <t>北山　千裕</t>
  </si>
  <si>
    <t>全国大会出場</t>
  </si>
  <si>
    <t>北山　克幸</t>
  </si>
  <si>
    <t>NO</t>
  </si>
  <si>
    <t>氏名</t>
  </si>
  <si>
    <t>総合点数</t>
  </si>
  <si>
    <t>三山　武</t>
  </si>
  <si>
    <t>大林　紘太</t>
  </si>
  <si>
    <t>松本　拓実</t>
  </si>
  <si>
    <t>上野　萌果</t>
  </si>
  <si>
    <t>伊藤　久美</t>
  </si>
  <si>
    <t>和歌山商業</t>
  </si>
  <si>
    <t>有田　麻紘</t>
  </si>
  <si>
    <t>伊原　夢歩</t>
  </si>
  <si>
    <t>葛城　七星</t>
  </si>
  <si>
    <t>吉村　麻尋</t>
  </si>
  <si>
    <t>令和元年度　和歌山県ジュニア新体操選手権大会</t>
  </si>
  <si>
    <t>ボール</t>
  </si>
  <si>
    <t>ロープ</t>
  </si>
  <si>
    <t>小山　千空</t>
  </si>
  <si>
    <t>岡中　麻依</t>
  </si>
  <si>
    <t>松本有里菜</t>
  </si>
  <si>
    <t>中2</t>
  </si>
  <si>
    <t>輪玉　真海</t>
  </si>
  <si>
    <t>中3</t>
  </si>
  <si>
    <t>みなべ</t>
  </si>
  <si>
    <t>丸石　凜</t>
  </si>
  <si>
    <t>1:28</t>
  </si>
  <si>
    <t>1:29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</si>
</sst>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0_);[Red]\(0.000\)"/>
    <numFmt numFmtId="179" formatCode="0.000;_퐀"/>
    <numFmt numFmtId="180" formatCode="0.00_ "/>
    <numFmt numFmtId="181" formatCode="0_);[Red]\(0\)"/>
    <numFmt numFmtId="182" formatCode="0.00_);[Red]\(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游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>
        <color indexed="8"/>
      </right>
      <top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double">
        <color indexed="8"/>
      </top>
      <bottom style="medium"/>
    </border>
    <border>
      <left style="medium">
        <color indexed="8"/>
      </left>
      <right/>
      <top style="medium"/>
      <bottom style="thin"/>
    </border>
    <border>
      <left style="medium">
        <color indexed="8"/>
      </left>
      <right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13" fillId="3" borderId="0" applyNumberFormat="0" applyBorder="0" applyAlignment="0" applyProtection="0"/>
    <xf numFmtId="0" fontId="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5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0" xfId="0" applyNumberFormat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179" fontId="0" fillId="0" borderId="0" xfId="0" applyNumberFormat="1" applyFill="1" applyAlignment="1">
      <alignment horizontal="center" vertical="center" shrinkToFit="1"/>
    </xf>
    <xf numFmtId="0" fontId="0" fillId="0" borderId="12" xfId="64" applyBorder="1" applyAlignment="1">
      <alignment horizontal="center" vertical="center"/>
      <protection/>
    </xf>
    <xf numFmtId="179" fontId="0" fillId="0" borderId="12" xfId="64" applyNumberFormat="1" applyBorder="1" applyAlignment="1">
      <alignment horizontal="center" vertical="center"/>
      <protection/>
    </xf>
    <xf numFmtId="0" fontId="0" fillId="0" borderId="0" xfId="64">
      <alignment/>
      <protection/>
    </xf>
    <xf numFmtId="0" fontId="0" fillId="0" borderId="0" xfId="64" applyAlignment="1">
      <alignment horizontal="center" vertical="center"/>
      <protection/>
    </xf>
    <xf numFmtId="179" fontId="0" fillId="0" borderId="0" xfId="64" applyNumberFormat="1" applyAlignment="1">
      <alignment horizontal="center" vertical="center"/>
      <protection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 shrinkToFit="1"/>
    </xf>
    <xf numFmtId="179" fontId="0" fillId="0" borderId="12" xfId="64" applyNumberFormat="1" applyBorder="1" applyAlignment="1">
      <alignment horizontal="center"/>
      <protection/>
    </xf>
    <xf numFmtId="178" fontId="0" fillId="0" borderId="0" xfId="64" applyNumberFormat="1">
      <alignment/>
      <protection/>
    </xf>
    <xf numFmtId="180" fontId="0" fillId="0" borderId="0" xfId="0" applyNumberFormat="1" applyFill="1" applyAlignment="1">
      <alignment horizontal="right" vertical="center" shrinkToFit="1"/>
    </xf>
    <xf numFmtId="176" fontId="0" fillId="0" borderId="14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176" fontId="0" fillId="0" borderId="0" xfId="0" applyNumberFormat="1" applyFill="1" applyAlignment="1">
      <alignment horizontal="right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0" fillId="17" borderId="0" xfId="43" applyFill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182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182" fontId="0" fillId="0" borderId="12" xfId="0" applyNumberFormat="1" applyBorder="1" applyAlignment="1">
      <alignment horizontal="center" vertical="center" shrinkToFit="1"/>
    </xf>
    <xf numFmtId="182" fontId="0" fillId="0" borderId="19" xfId="0" applyNumberFormat="1" applyBorder="1" applyAlignment="1">
      <alignment vertical="center" shrinkToFit="1"/>
    </xf>
    <xf numFmtId="182" fontId="0" fillId="0" borderId="19" xfId="0" applyNumberFormat="1" applyBorder="1" applyAlignment="1">
      <alignment horizontal="center" vertical="center" shrinkToFit="1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Border="1" applyAlignment="1">
      <alignment vertical="center"/>
    </xf>
    <xf numFmtId="176" fontId="0" fillId="0" borderId="12" xfId="0" applyNumberFormat="1" applyBorder="1" applyAlignment="1">
      <alignment/>
    </xf>
    <xf numFmtId="181" fontId="0" fillId="0" borderId="18" xfId="0" applyNumberFormat="1" applyBorder="1" applyAlignment="1">
      <alignment vertical="center" shrinkToFit="1"/>
    </xf>
    <xf numFmtId="178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 shrinkToFit="1"/>
    </xf>
    <xf numFmtId="181" fontId="0" fillId="0" borderId="0" xfId="0" applyNumberFormat="1" applyBorder="1" applyAlignment="1">
      <alignment horizontal="center" vertical="center" shrinkToFit="1"/>
    </xf>
    <xf numFmtId="178" fontId="0" fillId="0" borderId="18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 shrinkToFit="1"/>
    </xf>
    <xf numFmtId="181" fontId="0" fillId="0" borderId="0" xfId="0" applyNumberFormat="1" applyAlignment="1">
      <alignment vertical="center" shrinkToFit="1"/>
    </xf>
    <xf numFmtId="0" fontId="2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2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27" fillId="17" borderId="0" xfId="43" applyFont="1" applyFill="1" applyAlignment="1" applyProtection="1">
      <alignment horizontal="center"/>
      <protection/>
    </xf>
    <xf numFmtId="0" fontId="0" fillId="23" borderId="0" xfId="0" applyFill="1" applyAlignment="1">
      <alignment/>
    </xf>
    <xf numFmtId="178" fontId="0" fillId="23" borderId="25" xfId="0" applyNumberFormat="1" applyFill="1" applyBorder="1" applyAlignment="1">
      <alignment horizontal="center"/>
    </xf>
    <xf numFmtId="0" fontId="0" fillId="23" borderId="26" xfId="0" applyFill="1" applyBorder="1" applyAlignment="1">
      <alignment horizontal="right" vertical="center"/>
    </xf>
    <xf numFmtId="178" fontId="0" fillId="23" borderId="27" xfId="0" applyNumberFormat="1" applyFill="1" applyBorder="1" applyAlignment="1">
      <alignment horizontal="center"/>
    </xf>
    <xf numFmtId="0" fontId="0" fillId="23" borderId="28" xfId="0" applyFill="1" applyBorder="1" applyAlignment="1">
      <alignment horizontal="right" vertical="center"/>
    </xf>
    <xf numFmtId="178" fontId="0" fillId="23" borderId="29" xfId="0" applyNumberFormat="1" applyFill="1" applyBorder="1" applyAlignment="1">
      <alignment horizontal="center"/>
    </xf>
    <xf numFmtId="0" fontId="0" fillId="23" borderId="30" xfId="0" applyFill="1" applyBorder="1" applyAlignment="1">
      <alignment horizontal="right" vertical="center"/>
    </xf>
    <xf numFmtId="178" fontId="0" fillId="23" borderId="14" xfId="0" applyNumberFormat="1" applyFill="1" applyBorder="1" applyAlignment="1">
      <alignment horizontal="center"/>
    </xf>
    <xf numFmtId="0" fontId="0" fillId="23" borderId="13" xfId="0" applyFill="1" applyBorder="1" applyAlignment="1">
      <alignment horizontal="right" vertical="center"/>
    </xf>
    <xf numFmtId="178" fontId="0" fillId="23" borderId="31" xfId="0" applyNumberFormat="1" applyFill="1" applyBorder="1" applyAlignment="1">
      <alignment horizontal="center"/>
    </xf>
    <xf numFmtId="0" fontId="0" fillId="23" borderId="32" xfId="0" applyFill="1" applyBorder="1" applyAlignment="1">
      <alignment horizontal="right" vertical="center"/>
    </xf>
    <xf numFmtId="178" fontId="0" fillId="23" borderId="33" xfId="0" applyNumberFormat="1" applyFill="1" applyBorder="1" applyAlignment="1">
      <alignment horizontal="center"/>
    </xf>
    <xf numFmtId="0" fontId="0" fillId="23" borderId="22" xfId="0" applyFill="1" applyBorder="1" applyAlignment="1">
      <alignment horizontal="right" vertical="center"/>
    </xf>
    <xf numFmtId="178" fontId="0" fillId="23" borderId="34" xfId="0" applyNumberFormat="1" applyFill="1" applyBorder="1" applyAlignment="1">
      <alignment horizontal="center"/>
    </xf>
    <xf numFmtId="0" fontId="0" fillId="23" borderId="35" xfId="0" applyFill="1" applyBorder="1" applyAlignment="1">
      <alignment horizontal="right" vertical="center"/>
    </xf>
    <xf numFmtId="178" fontId="0" fillId="23" borderId="36" xfId="0" applyNumberFormat="1" applyFill="1" applyBorder="1" applyAlignment="1">
      <alignment horizontal="center"/>
    </xf>
    <xf numFmtId="0" fontId="0" fillId="23" borderId="37" xfId="0" applyFill="1" applyBorder="1" applyAlignment="1">
      <alignment horizontal="right" vertical="center"/>
    </xf>
    <xf numFmtId="178" fontId="0" fillId="23" borderId="38" xfId="0" applyNumberFormat="1" applyFill="1" applyBorder="1" applyAlignment="1">
      <alignment horizontal="center"/>
    </xf>
    <xf numFmtId="0" fontId="0" fillId="23" borderId="39" xfId="0" applyFill="1" applyBorder="1" applyAlignment="1">
      <alignment horizontal="right" vertical="center"/>
    </xf>
    <xf numFmtId="178" fontId="0" fillId="23" borderId="40" xfId="0" applyNumberFormat="1" applyFill="1" applyBorder="1" applyAlignment="1">
      <alignment horizontal="center"/>
    </xf>
    <xf numFmtId="0" fontId="0" fillId="23" borderId="24" xfId="0" applyFill="1" applyBorder="1" applyAlignment="1">
      <alignment horizontal="right" vertical="center"/>
    </xf>
    <xf numFmtId="0" fontId="0" fillId="23" borderId="41" xfId="0" applyFill="1" applyBorder="1" applyAlignment="1">
      <alignment horizontal="left"/>
    </xf>
    <xf numFmtId="0" fontId="0" fillId="23" borderId="42" xfId="0" applyFill="1" applyBorder="1" applyAlignment="1">
      <alignment horizontal="center"/>
    </xf>
    <xf numFmtId="0" fontId="0" fillId="23" borderId="41" xfId="0" applyFill="1" applyBorder="1" applyAlignment="1">
      <alignment horizontal="right" vertical="center"/>
    </xf>
    <xf numFmtId="0" fontId="0" fillId="23" borderId="42" xfId="0" applyFill="1" applyBorder="1" applyAlignment="1">
      <alignment horizontal="right" vertical="center"/>
    </xf>
    <xf numFmtId="0" fontId="0" fillId="23" borderId="43" xfId="0" applyFill="1" applyBorder="1" applyAlignment="1">
      <alignment horizontal="right" vertical="center"/>
    </xf>
    <xf numFmtId="178" fontId="0" fillId="23" borderId="44" xfId="0" applyNumberFormat="1" applyFill="1" applyBorder="1" applyAlignment="1">
      <alignment horizontal="center" vertical="center"/>
    </xf>
    <xf numFmtId="0" fontId="0" fillId="23" borderId="42" xfId="0" applyFill="1" applyBorder="1" applyAlignment="1">
      <alignment horizontal="right"/>
    </xf>
    <xf numFmtId="0" fontId="0" fillId="23" borderId="45" xfId="0" applyFill="1" applyBorder="1" applyAlignment="1">
      <alignment horizontal="right"/>
    </xf>
    <xf numFmtId="0" fontId="0" fillId="23" borderId="46" xfId="0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8" fontId="0" fillId="0" borderId="38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78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8" fontId="0" fillId="0" borderId="58" xfId="0" applyNumberForma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178" fontId="0" fillId="0" borderId="25" xfId="0" applyNumberForma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178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178" fontId="0" fillId="0" borderId="65" xfId="0" applyNumberForma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67" xfId="0" applyBorder="1" applyAlignment="1">
      <alignment horizontal="right" vertical="center"/>
    </xf>
    <xf numFmtId="178" fontId="0" fillId="0" borderId="68" xfId="0" applyNumberFormat="1" applyBorder="1" applyAlignment="1">
      <alignment horizontal="right" vertical="center"/>
    </xf>
    <xf numFmtId="178" fontId="0" fillId="0" borderId="69" xfId="0" applyNumberForma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178" fontId="0" fillId="0" borderId="27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178" fontId="0" fillId="0" borderId="25" xfId="0" applyNumberFormat="1" applyBorder="1" applyAlignment="1">
      <alignment horizontal="right"/>
    </xf>
    <xf numFmtId="0" fontId="0" fillId="0" borderId="70" xfId="0" applyBorder="1" applyAlignment="1">
      <alignment horizontal="center" vertical="center"/>
    </xf>
    <xf numFmtId="178" fontId="0" fillId="0" borderId="14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78" fontId="0" fillId="0" borderId="29" xfId="0" applyNumberFormat="1" applyBorder="1" applyAlignment="1">
      <alignment horizontal="right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2" xfId="0" applyBorder="1" applyAlignment="1">
      <alignment horizontal="center"/>
    </xf>
    <xf numFmtId="178" fontId="0" fillId="0" borderId="73" xfId="0" applyNumberFormat="1" applyBorder="1" applyAlignment="1">
      <alignment horizontal="right"/>
    </xf>
    <xf numFmtId="0" fontId="0" fillId="0" borderId="74" xfId="0" applyBorder="1" applyAlignment="1">
      <alignment horizontal="right"/>
    </xf>
    <xf numFmtId="178" fontId="0" fillId="0" borderId="52" xfId="0" applyNumberFormat="1" applyBorder="1" applyAlignment="1">
      <alignment horizontal="right"/>
    </xf>
    <xf numFmtId="178" fontId="0" fillId="0" borderId="29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49" xfId="0" applyBorder="1" applyAlignment="1">
      <alignment horizontal="left"/>
    </xf>
    <xf numFmtId="0" fontId="0" fillId="0" borderId="45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178" fontId="0" fillId="0" borderId="46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0" borderId="76" xfId="0" applyNumberFormat="1" applyBorder="1" applyAlignment="1">
      <alignment horizontal="right" vertical="center"/>
    </xf>
    <xf numFmtId="178" fontId="0" fillId="0" borderId="50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47" xfId="0" applyBorder="1" applyAlignment="1">
      <alignment horizontal="right"/>
    </xf>
    <xf numFmtId="0" fontId="0" fillId="0" borderId="49" xfId="0" applyBorder="1" applyAlignment="1">
      <alignment/>
    </xf>
    <xf numFmtId="0" fontId="0" fillId="0" borderId="54" xfId="0" applyBorder="1" applyAlignment="1">
      <alignment horizontal="right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51" xfId="0" applyBorder="1" applyAlignment="1">
      <alignment/>
    </xf>
    <xf numFmtId="0" fontId="0" fillId="23" borderId="0" xfId="0" applyFill="1" applyAlignment="1">
      <alignment vertical="center"/>
    </xf>
    <xf numFmtId="178" fontId="0" fillId="23" borderId="25" xfId="0" applyNumberFormat="1" applyFill="1" applyBorder="1" applyAlignment="1">
      <alignment horizontal="center" vertical="center"/>
    </xf>
    <xf numFmtId="178" fontId="0" fillId="23" borderId="27" xfId="0" applyNumberFormat="1" applyFill="1" applyBorder="1" applyAlignment="1">
      <alignment horizontal="center" vertical="center"/>
    </xf>
    <xf numFmtId="178" fontId="0" fillId="23" borderId="29" xfId="0" applyNumberFormat="1" applyFill="1" applyBorder="1" applyAlignment="1">
      <alignment horizontal="center" vertical="center"/>
    </xf>
    <xf numFmtId="178" fontId="0" fillId="23" borderId="14" xfId="0" applyNumberFormat="1" applyFill="1" applyBorder="1" applyAlignment="1">
      <alignment horizontal="center" vertical="center"/>
    </xf>
    <xf numFmtId="178" fontId="0" fillId="23" borderId="58" xfId="0" applyNumberFormat="1" applyFill="1" applyBorder="1" applyAlignment="1">
      <alignment horizontal="center" vertical="center"/>
    </xf>
    <xf numFmtId="0" fontId="0" fillId="23" borderId="77" xfId="0" applyFill="1" applyBorder="1" applyAlignment="1">
      <alignment horizontal="right" vertical="center"/>
    </xf>
    <xf numFmtId="0" fontId="0" fillId="23" borderId="59" xfId="0" applyFill="1" applyBorder="1" applyAlignment="1">
      <alignment horizontal="right" vertical="center"/>
    </xf>
    <xf numFmtId="178" fontId="0" fillId="23" borderId="78" xfId="0" applyNumberFormat="1" applyFill="1" applyBorder="1" applyAlignment="1">
      <alignment horizontal="center" vertical="center"/>
    </xf>
    <xf numFmtId="0" fontId="0" fillId="23" borderId="65" xfId="0" applyFill="1" applyBorder="1" applyAlignment="1">
      <alignment horizontal="center" vertical="center"/>
    </xf>
    <xf numFmtId="0" fontId="0" fillId="23" borderId="79" xfId="0" applyFill="1" applyBorder="1" applyAlignment="1">
      <alignment horizontal="center" vertical="center"/>
    </xf>
    <xf numFmtId="0" fontId="0" fillId="23" borderId="61" xfId="0" applyFill="1" applyBorder="1" applyAlignment="1">
      <alignment horizontal="center" vertical="center"/>
    </xf>
    <xf numFmtId="0" fontId="0" fillId="23" borderId="80" xfId="0" applyFill="1" applyBorder="1" applyAlignment="1">
      <alignment horizontal="center" vertical="center"/>
    </xf>
    <xf numFmtId="178" fontId="0" fillId="23" borderId="38" xfId="0" applyNumberFormat="1" applyFill="1" applyBorder="1" applyAlignment="1">
      <alignment horizontal="center" vertical="center"/>
    </xf>
    <xf numFmtId="178" fontId="0" fillId="23" borderId="40" xfId="0" applyNumberFormat="1" applyFill="1" applyBorder="1" applyAlignment="1">
      <alignment horizontal="center" vertical="center"/>
    </xf>
    <xf numFmtId="0" fontId="0" fillId="23" borderId="68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69" xfId="0" applyFill="1" applyBorder="1" applyAlignment="1">
      <alignment horizontal="center" vertical="center"/>
    </xf>
    <xf numFmtId="0" fontId="0" fillId="23" borderId="67" xfId="0" applyFill="1" applyBorder="1" applyAlignment="1">
      <alignment horizontal="center" vertical="center"/>
    </xf>
    <xf numFmtId="178" fontId="0" fillId="23" borderId="31" xfId="0" applyNumberFormat="1" applyFill="1" applyBorder="1" applyAlignment="1">
      <alignment horizontal="center" vertical="center"/>
    </xf>
    <xf numFmtId="178" fontId="0" fillId="23" borderId="33" xfId="0" applyNumberFormat="1" applyFill="1" applyBorder="1" applyAlignment="1">
      <alignment horizontal="center" vertical="center"/>
    </xf>
    <xf numFmtId="178" fontId="0" fillId="23" borderId="52" xfId="0" applyNumberFormat="1" applyFill="1" applyBorder="1" applyAlignment="1">
      <alignment horizontal="center" vertical="center"/>
    </xf>
    <xf numFmtId="0" fontId="0" fillId="23" borderId="74" xfId="0" applyFill="1" applyBorder="1" applyAlignment="1">
      <alignment horizontal="right" vertical="center"/>
    </xf>
    <xf numFmtId="0" fontId="0" fillId="23" borderId="53" xfId="0" applyFill="1" applyBorder="1" applyAlignment="1">
      <alignment horizontal="right" vertical="center"/>
    </xf>
    <xf numFmtId="178" fontId="0" fillId="23" borderId="73" xfId="0" applyNumberFormat="1" applyFill="1" applyBorder="1" applyAlignment="1">
      <alignment horizontal="center" vertical="center"/>
    </xf>
    <xf numFmtId="0" fontId="0" fillId="23" borderId="41" xfId="0" applyFill="1" applyBorder="1" applyAlignment="1">
      <alignment horizontal="left" vertical="center"/>
    </xf>
    <xf numFmtId="0" fontId="0" fillId="23" borderId="81" xfId="0" applyFill="1" applyBorder="1" applyAlignment="1">
      <alignment horizontal="left" vertical="center"/>
    </xf>
    <xf numFmtId="0" fontId="0" fillId="23" borderId="42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81" xfId="0" applyFill="1" applyBorder="1" applyAlignment="1">
      <alignment horizontal="right" vertical="center"/>
    </xf>
    <xf numFmtId="0" fontId="0" fillId="23" borderId="0" xfId="0" applyFill="1" applyBorder="1" applyAlignment="1">
      <alignment horizontal="right" vertical="center"/>
    </xf>
    <xf numFmtId="0" fontId="0" fillId="23" borderId="63" xfId="0" applyFill="1" applyBorder="1" applyAlignment="1">
      <alignment horizontal="right" vertical="center"/>
    </xf>
    <xf numFmtId="178" fontId="0" fillId="23" borderId="81" xfId="0" applyNumberFormat="1" applyFill="1" applyBorder="1" applyAlignment="1">
      <alignment horizontal="center" vertical="center"/>
    </xf>
    <xf numFmtId="0" fontId="0" fillId="23" borderId="82" xfId="0" applyFill="1" applyBorder="1" applyAlignment="1">
      <alignment horizontal="right" vertical="center"/>
    </xf>
    <xf numFmtId="0" fontId="0" fillId="23" borderId="46" xfId="0" applyFill="1" applyBorder="1" applyAlignment="1">
      <alignment horizontal="right" vertical="center"/>
    </xf>
    <xf numFmtId="0" fontId="0" fillId="23" borderId="50" xfId="0" applyFill="1" applyBorder="1" applyAlignment="1">
      <alignment horizontal="right" vertical="center"/>
    </xf>
    <xf numFmtId="0" fontId="0" fillId="23" borderId="64" xfId="0" applyFill="1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8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85" xfId="0" applyBorder="1" applyAlignment="1">
      <alignment vertical="center"/>
    </xf>
    <xf numFmtId="178" fontId="0" fillId="0" borderId="86" xfId="0" applyNumberFormat="1" applyBorder="1" applyAlignment="1">
      <alignment horizontal="right" vertical="center"/>
    </xf>
    <xf numFmtId="178" fontId="0" fillId="0" borderId="87" xfId="0" applyNumberForma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8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73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8" fontId="0" fillId="0" borderId="52" xfId="0" applyNumberForma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0" xfId="0" applyAlignment="1">
      <alignment/>
    </xf>
    <xf numFmtId="0" fontId="20" fillId="17" borderId="0" xfId="43" applyFill="1" applyAlignment="1" applyProtection="1">
      <alignment horizontal="center" vertical="center"/>
      <protection/>
    </xf>
    <xf numFmtId="0" fontId="0" fillId="0" borderId="49" xfId="0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87" xfId="0" applyBorder="1" applyAlignment="1">
      <alignment horizontal="right" vertical="center"/>
    </xf>
    <xf numFmtId="178" fontId="0" fillId="0" borderId="85" xfId="0" applyNumberFormat="1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178" fontId="0" fillId="0" borderId="75" xfId="0" applyNumberFormat="1" applyBorder="1" applyAlignment="1">
      <alignment horizontal="center"/>
    </xf>
    <xf numFmtId="0" fontId="0" fillId="0" borderId="61" xfId="0" applyBorder="1" applyAlignment="1">
      <alignment horizontal="right"/>
    </xf>
    <xf numFmtId="178" fontId="0" fillId="0" borderId="90" xfId="0" applyNumberForma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178" fontId="0" fillId="0" borderId="91" xfId="0" applyNumberForma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70" xfId="0" applyBorder="1" applyAlignment="1">
      <alignment/>
    </xf>
    <xf numFmtId="0" fontId="0" fillId="0" borderId="4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1" xfId="0" applyBorder="1" applyAlignment="1">
      <alignment horizontal="right"/>
    </xf>
    <xf numFmtId="0" fontId="0" fillId="0" borderId="9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4" xfId="0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95" xfId="0" applyBorder="1" applyAlignment="1">
      <alignment horizontal="right"/>
    </xf>
    <xf numFmtId="0" fontId="0" fillId="0" borderId="95" xfId="0" applyBorder="1" applyAlignment="1">
      <alignment/>
    </xf>
    <xf numFmtId="0" fontId="0" fillId="0" borderId="91" xfId="0" applyBorder="1" applyAlignment="1">
      <alignment horizontal="center"/>
    </xf>
    <xf numFmtId="0" fontId="0" fillId="0" borderId="48" xfId="0" applyBorder="1" applyAlignment="1">
      <alignment horizontal="center"/>
    </xf>
    <xf numFmtId="178" fontId="0" fillId="0" borderId="38" xfId="0" applyNumberFormat="1" applyBorder="1" applyAlignment="1">
      <alignment horizontal="right"/>
    </xf>
    <xf numFmtId="178" fontId="0" fillId="0" borderId="58" xfId="0" applyNumberFormat="1" applyBorder="1" applyAlignment="1">
      <alignment horizontal="right"/>
    </xf>
    <xf numFmtId="0" fontId="0" fillId="0" borderId="59" xfId="0" applyBorder="1" applyAlignment="1">
      <alignment horizontal="right"/>
    </xf>
    <xf numFmtId="178" fontId="0" fillId="0" borderId="65" xfId="0" applyNumberFormat="1" applyBorder="1" applyAlignment="1">
      <alignment horizontal="right"/>
    </xf>
    <xf numFmtId="178" fontId="0" fillId="0" borderId="61" xfId="0" applyNumberFormat="1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96" xfId="0" applyBorder="1" applyAlignment="1">
      <alignment horizontal="center"/>
    </xf>
    <xf numFmtId="178" fontId="0" fillId="0" borderId="39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45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76" xfId="0" applyBorder="1" applyAlignment="1">
      <alignment horizontal="right"/>
    </xf>
    <xf numFmtId="178" fontId="0" fillId="0" borderId="50" xfId="0" applyNumberFormat="1" applyBorder="1" applyAlignment="1">
      <alignment horizontal="right"/>
    </xf>
    <xf numFmtId="0" fontId="0" fillId="0" borderId="50" xfId="0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6" fontId="0" fillId="0" borderId="76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178" fontId="0" fillId="0" borderId="46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50" xfId="0" applyNumberFormat="1" applyBorder="1" applyAlignment="1">
      <alignment horizontal="right"/>
    </xf>
    <xf numFmtId="0" fontId="0" fillId="0" borderId="84" xfId="0" applyBorder="1" applyAlignment="1">
      <alignment horizontal="center"/>
    </xf>
    <xf numFmtId="0" fontId="0" fillId="0" borderId="64" xfId="0" applyBorder="1" applyAlignment="1">
      <alignment/>
    </xf>
    <xf numFmtId="176" fontId="0" fillId="0" borderId="47" xfId="0" applyNumberFormat="1" applyFill="1" applyBorder="1" applyAlignment="1">
      <alignment horizontal="right"/>
    </xf>
    <xf numFmtId="176" fontId="0" fillId="0" borderId="54" xfId="0" applyNumberFormat="1" applyFill="1" applyBorder="1" applyAlignment="1">
      <alignment horizontal="right"/>
    </xf>
    <xf numFmtId="176" fontId="0" fillId="0" borderId="60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178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178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178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178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78" fontId="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 horizontal="right"/>
    </xf>
    <xf numFmtId="178" fontId="0" fillId="0" borderId="40" xfId="0" applyNumberFormat="1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178" fontId="0" fillId="0" borderId="52" xfId="0" applyNumberFormat="1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178" fontId="0" fillId="0" borderId="73" xfId="0" applyNumberFormat="1" applyFont="1" applyBorder="1" applyAlignment="1">
      <alignment horizontal="center"/>
    </xf>
    <xf numFmtId="0" fontId="0" fillId="0" borderId="74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178" fontId="0" fillId="0" borderId="51" xfId="0" applyNumberFormat="1" applyFont="1" applyBorder="1" applyAlignment="1">
      <alignment horizontal="center"/>
    </xf>
    <xf numFmtId="0" fontId="0" fillId="0" borderId="97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8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60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right"/>
    </xf>
    <xf numFmtId="0" fontId="0" fillId="0" borderId="75" xfId="0" applyFont="1" applyBorder="1" applyAlignment="1">
      <alignment horizontal="right"/>
    </xf>
    <xf numFmtId="0" fontId="0" fillId="0" borderId="64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178" fontId="0" fillId="0" borderId="65" xfId="0" applyNumberFormat="1" applyFont="1" applyBorder="1" applyAlignment="1">
      <alignment horizontal="right"/>
    </xf>
    <xf numFmtId="178" fontId="0" fillId="0" borderId="61" xfId="0" applyNumberFormat="1" applyFont="1" applyBorder="1" applyAlignment="1">
      <alignment horizontal="right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178" fontId="0" fillId="0" borderId="38" xfId="0" applyNumberFormat="1" applyFont="1" applyBorder="1" applyAlignment="1">
      <alignment horizontal="right"/>
    </xf>
    <xf numFmtId="178" fontId="0" fillId="0" borderId="29" xfId="0" applyNumberFormat="1" applyFont="1" applyBorder="1" applyAlignment="1">
      <alignment horizontal="right"/>
    </xf>
    <xf numFmtId="178" fontId="0" fillId="0" borderId="58" xfId="0" applyNumberFormat="1" applyFont="1" applyBorder="1" applyAlignment="1">
      <alignment horizontal="right"/>
    </xf>
    <xf numFmtId="0" fontId="0" fillId="0" borderId="47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178" fontId="0" fillId="0" borderId="68" xfId="0" applyNumberForma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22" fillId="0" borderId="6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178" fontId="0" fillId="0" borderId="52" xfId="0" applyNumberFormat="1" applyFont="1" applyBorder="1" applyAlignment="1">
      <alignment horizontal="right"/>
    </xf>
    <xf numFmtId="176" fontId="0" fillId="0" borderId="61" xfId="0" applyNumberFormat="1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28" fillId="17" borderId="0" xfId="43" applyFont="1" applyFill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5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7" xfId="0" applyFont="1" applyBorder="1" applyAlignment="1">
      <alignment horizontal="right"/>
    </xf>
    <xf numFmtId="0" fontId="0" fillId="0" borderId="76" xfId="0" applyFont="1" applyBorder="1" applyAlignment="1">
      <alignment horizontal="right"/>
    </xf>
    <xf numFmtId="0" fontId="0" fillId="0" borderId="79" xfId="0" applyFont="1" applyBorder="1" applyAlignment="1">
      <alignment horizontal="right"/>
    </xf>
    <xf numFmtId="178" fontId="0" fillId="0" borderId="83" xfId="0" applyNumberFormat="1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178" fontId="0" fillId="0" borderId="25" xfId="0" applyNumberFormat="1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78" fontId="0" fillId="0" borderId="68" xfId="0" applyNumberFormat="1" applyFont="1" applyBorder="1" applyAlignment="1">
      <alignment horizontal="right"/>
    </xf>
    <xf numFmtId="0" fontId="0" fillId="0" borderId="42" xfId="0" applyNumberFormat="1" applyFont="1" applyFill="1" applyBorder="1" applyAlignment="1">
      <alignment horizontal="right"/>
    </xf>
    <xf numFmtId="0" fontId="0" fillId="0" borderId="46" xfId="0" applyNumberFormat="1" applyFont="1" applyFill="1" applyBorder="1" applyAlignment="1">
      <alignment horizontal="right"/>
    </xf>
    <xf numFmtId="0" fontId="0" fillId="0" borderId="88" xfId="0" applyBorder="1" applyAlignment="1">
      <alignment horizontal="center"/>
    </xf>
    <xf numFmtId="0" fontId="0" fillId="0" borderId="95" xfId="0" applyBorder="1" applyAlignment="1">
      <alignment horizontal="center"/>
    </xf>
    <xf numFmtId="178" fontId="0" fillId="0" borderId="25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78" fontId="0" fillId="0" borderId="29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8" fontId="0" fillId="0" borderId="52" xfId="0" applyNumberFormat="1" applyBorder="1" applyAlignment="1">
      <alignment horizontal="center"/>
    </xf>
    <xf numFmtId="178" fontId="0" fillId="0" borderId="73" xfId="0" applyNumberFormat="1" applyBorder="1" applyAlignment="1">
      <alignment horizontal="center"/>
    </xf>
    <xf numFmtId="178" fontId="0" fillId="0" borderId="38" xfId="0" applyNumberFormat="1" applyBorder="1" applyAlignment="1">
      <alignment horizontal="center"/>
    </xf>
    <xf numFmtId="178" fontId="0" fillId="0" borderId="40" xfId="0" applyNumberFormat="1" applyBorder="1" applyAlignment="1">
      <alignment horizontal="center"/>
    </xf>
    <xf numFmtId="0" fontId="0" fillId="0" borderId="24" xfId="0" applyBorder="1" applyAlignment="1">
      <alignment horizontal="right"/>
    </xf>
    <xf numFmtId="0" fontId="29" fillId="0" borderId="0" xfId="0" applyFont="1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49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48" xfId="0" applyBorder="1" applyAlignment="1">
      <alignment/>
    </xf>
    <xf numFmtId="0" fontId="0" fillId="0" borderId="109" xfId="0" applyFont="1" applyBorder="1" applyAlignment="1">
      <alignment horizontal="center" vertical="top" wrapText="1"/>
    </xf>
    <xf numFmtId="0" fontId="0" fillId="0" borderId="5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0" xfId="0" applyFont="1" applyBorder="1" applyAlignment="1">
      <alignment horizontal="center" vertical="top" wrapText="1"/>
    </xf>
    <xf numFmtId="0" fontId="0" fillId="0" borderId="111" xfId="0" applyFont="1" applyBorder="1" applyAlignment="1">
      <alignment horizontal="center" vertical="top" wrapText="1"/>
    </xf>
    <xf numFmtId="178" fontId="0" fillId="0" borderId="51" xfId="0" applyNumberFormat="1" applyBorder="1" applyAlignment="1">
      <alignment horizontal="center"/>
    </xf>
    <xf numFmtId="0" fontId="0" fillId="0" borderId="88" xfId="0" applyBorder="1" applyAlignment="1">
      <alignment horizontal="right"/>
    </xf>
    <xf numFmtId="0" fontId="0" fillId="0" borderId="7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/>
    </xf>
    <xf numFmtId="0" fontId="0" fillId="0" borderId="112" xfId="0" applyFont="1" applyBorder="1" applyAlignment="1">
      <alignment horizontal="center" vertical="top" wrapText="1"/>
    </xf>
    <xf numFmtId="0" fontId="0" fillId="0" borderId="113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top" wrapText="1"/>
    </xf>
    <xf numFmtId="0" fontId="0" fillId="0" borderId="85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/>
    </xf>
    <xf numFmtId="0" fontId="0" fillId="0" borderId="40" xfId="0" applyBorder="1" applyAlignment="1">
      <alignment horizontal="right"/>
    </xf>
    <xf numFmtId="0" fontId="0" fillId="0" borderId="117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0" xfId="0" applyBorder="1" applyAlignment="1">
      <alignment/>
    </xf>
    <xf numFmtId="0" fontId="0" fillId="0" borderId="0" xfId="0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30" fillId="0" borderId="118" xfId="63" applyFont="1" applyBorder="1" applyAlignment="1">
      <alignment horizontal="center" vertical="center" shrinkToFit="1"/>
      <protection/>
    </xf>
    <xf numFmtId="178" fontId="0" fillId="0" borderId="40" xfId="0" applyNumberFormat="1" applyBorder="1" applyAlignment="1">
      <alignment horizontal="right"/>
    </xf>
    <xf numFmtId="0" fontId="30" fillId="0" borderId="119" xfId="63" applyFont="1" applyBorder="1" applyAlignment="1">
      <alignment horizontal="center" vertical="center" shrinkToFit="1"/>
      <protection/>
    </xf>
    <xf numFmtId="0" fontId="30" fillId="0" borderId="119" xfId="63" applyFont="1" applyBorder="1" applyAlignment="1">
      <alignment horizontal="center" vertical="center"/>
      <protection/>
    </xf>
    <xf numFmtId="0" fontId="30" fillId="0" borderId="120" xfId="63" applyFont="1" applyBorder="1" applyAlignment="1">
      <alignment horizontal="center" vertical="center" shrinkToFit="1"/>
      <protection/>
    </xf>
    <xf numFmtId="178" fontId="0" fillId="0" borderId="78" xfId="0" applyNumberFormat="1" applyBorder="1" applyAlignment="1">
      <alignment horizontal="right"/>
    </xf>
    <xf numFmtId="0" fontId="0" fillId="0" borderId="77" xfId="0" applyBorder="1" applyAlignment="1">
      <alignment horizontal="right"/>
    </xf>
    <xf numFmtId="0" fontId="0" fillId="0" borderId="121" xfId="0" applyFont="1" applyBorder="1" applyAlignment="1">
      <alignment horizontal="center" vertical="center"/>
    </xf>
    <xf numFmtId="178" fontId="0" fillId="0" borderId="80" xfId="0" applyNumberFormat="1" applyBorder="1" applyAlignment="1">
      <alignment horizontal="right"/>
    </xf>
    <xf numFmtId="178" fontId="0" fillId="0" borderId="79" xfId="0" applyNumberFormat="1" applyBorder="1" applyAlignment="1">
      <alignment horizontal="right"/>
    </xf>
    <xf numFmtId="0" fontId="30" fillId="0" borderId="122" xfId="63" applyFont="1" applyBorder="1" applyAlignment="1">
      <alignment horizontal="center" vertical="center" shrinkToFit="1"/>
      <protection/>
    </xf>
    <xf numFmtId="0" fontId="0" fillId="0" borderId="123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/>
    </xf>
    <xf numFmtId="178" fontId="0" fillId="0" borderId="69" xfId="0" applyNumberFormat="1" applyBorder="1" applyAlignment="1">
      <alignment horizontal="right"/>
    </xf>
    <xf numFmtId="178" fontId="0" fillId="0" borderId="67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0" fontId="0" fillId="0" borderId="48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69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71" xfId="0" applyBorder="1" applyAlignment="1">
      <alignment horizontal="center" vertical="center"/>
    </xf>
    <xf numFmtId="178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78" fontId="0" fillId="0" borderId="14" xfId="0" applyNumberFormat="1" applyBorder="1" applyAlignment="1">
      <alignment/>
    </xf>
    <xf numFmtId="0" fontId="0" fillId="0" borderId="94" xfId="0" applyBorder="1" applyAlignment="1">
      <alignment horizontal="center" vertical="center"/>
    </xf>
    <xf numFmtId="178" fontId="0" fillId="0" borderId="31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178" fontId="0" fillId="0" borderId="73" xfId="0" applyNumberFormat="1" applyBorder="1" applyAlignment="1">
      <alignment/>
    </xf>
    <xf numFmtId="0" fontId="0" fillId="0" borderId="74" xfId="0" applyBorder="1" applyAlignment="1">
      <alignment/>
    </xf>
    <xf numFmtId="0" fontId="0" fillId="0" borderId="61" xfId="0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31" fillId="0" borderId="0" xfId="0" applyFont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/>
    </xf>
    <xf numFmtId="0" fontId="0" fillId="0" borderId="20" xfId="0" applyFill="1" applyBorder="1" applyAlignment="1">
      <alignment/>
    </xf>
    <xf numFmtId="178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78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20" fillId="0" borderId="0" xfId="43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78" fontId="0" fillId="25" borderId="12" xfId="0" applyNumberFormat="1" applyFill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Border="1" applyAlignment="1">
      <alignment/>
    </xf>
    <xf numFmtId="178" fontId="0" fillId="0" borderId="12" xfId="0" applyNumberFormat="1" applyBorder="1" applyAlignment="1">
      <alignment shrinkToFit="1"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 shrinkToFit="1"/>
    </xf>
    <xf numFmtId="0" fontId="24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76" fontId="0" fillId="0" borderId="12" xfId="0" applyNumberFormat="1" applyFill="1" applyBorder="1" applyAlignment="1">
      <alignment horizontal="right" shrinkToFit="1"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32" fillId="0" borderId="0" xfId="0" applyFont="1" applyFill="1" applyAlignment="1">
      <alignment horizontal="left"/>
    </xf>
    <xf numFmtId="180" fontId="32" fillId="0" borderId="0" xfId="0" applyNumberFormat="1" applyFont="1" applyFill="1" applyAlignment="1">
      <alignment shrinkToFit="1"/>
    </xf>
    <xf numFmtId="176" fontId="0" fillId="0" borderId="12" xfId="0" applyNumberFormat="1" applyFill="1" applyBorder="1" applyAlignment="1">
      <alignment shrinkToFit="1"/>
    </xf>
    <xf numFmtId="176" fontId="0" fillId="0" borderId="0" xfId="0" applyNumberFormat="1" applyFill="1" applyBorder="1" applyAlignment="1">
      <alignment horizontal="right" shrinkToFit="1"/>
    </xf>
    <xf numFmtId="176" fontId="0" fillId="0" borderId="0" xfId="0" applyNumberFormat="1" applyFill="1" applyBorder="1" applyAlignment="1">
      <alignment shrinkToFit="1"/>
    </xf>
    <xf numFmtId="176" fontId="0" fillId="0" borderId="12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2" fillId="0" borderId="12" xfId="0" applyFont="1" applyBorder="1" applyAlignment="1">
      <alignment horizontal="left"/>
    </xf>
    <xf numFmtId="176" fontId="0" fillId="0" borderId="20" xfId="0" applyNumberFormat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78" fontId="26" fillId="0" borderId="0" xfId="0" applyNumberFormat="1" applyFont="1" applyBorder="1" applyAlignment="1">
      <alignment/>
    </xf>
    <xf numFmtId="178" fontId="0" fillId="0" borderId="12" xfId="0" applyNumberFormat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176" fontId="32" fillId="0" borderId="0" xfId="0" applyNumberFormat="1" applyFont="1" applyFill="1" applyBorder="1" applyAlignment="1">
      <alignment horizontal="right" shrinkToFit="1"/>
    </xf>
    <xf numFmtId="0" fontId="0" fillId="0" borderId="12" xfId="0" applyFill="1" applyBorder="1" applyAlignment="1">
      <alignment horizontal="center"/>
    </xf>
    <xf numFmtId="176" fontId="0" fillId="0" borderId="12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 shrinkToFit="1"/>
    </xf>
    <xf numFmtId="0" fontId="0" fillId="0" borderId="20" xfId="0" applyFill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32" fillId="0" borderId="0" xfId="0" applyNumberFormat="1" applyFont="1" applyFill="1" applyAlignment="1">
      <alignment shrinkToFit="1"/>
    </xf>
    <xf numFmtId="176" fontId="32" fillId="0" borderId="0" xfId="0" applyNumberFormat="1" applyFont="1" applyFill="1" applyAlignment="1">
      <alignment horizontal="right" shrinkToFit="1"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 shrinkToFit="1"/>
    </xf>
    <xf numFmtId="176" fontId="0" fillId="0" borderId="0" xfId="0" applyNumberFormat="1" applyFill="1" applyAlignment="1">
      <alignment shrinkToFit="1"/>
    </xf>
    <xf numFmtId="176" fontId="0" fillId="0" borderId="0" xfId="0" applyNumberFormat="1" applyFill="1" applyAlignment="1">
      <alignment horizontal="right" shrinkToFit="1"/>
    </xf>
    <xf numFmtId="176" fontId="0" fillId="0" borderId="20" xfId="0" applyNumberFormat="1" applyFill="1" applyBorder="1" applyAlignment="1">
      <alignment/>
    </xf>
    <xf numFmtId="180" fontId="0" fillId="0" borderId="0" xfId="0" applyNumberFormat="1" applyFill="1" applyAlignment="1">
      <alignment horizontal="right" shrinkToFit="1"/>
    </xf>
    <xf numFmtId="0" fontId="0" fillId="0" borderId="0" xfId="0" applyFill="1" applyBorder="1" applyAlignment="1">
      <alignment horizontal="center" shrinkToFit="1"/>
    </xf>
    <xf numFmtId="180" fontId="0" fillId="0" borderId="0" xfId="0" applyNumberFormat="1" applyFill="1" applyBorder="1" applyAlignment="1">
      <alignment horizontal="right" shrinkToFit="1"/>
    </xf>
    <xf numFmtId="0" fontId="27" fillId="26" borderId="128" xfId="43" applyFont="1" applyFill="1" applyBorder="1" applyAlignment="1" applyProtection="1">
      <alignment horizontal="center"/>
      <protection/>
    </xf>
    <xf numFmtId="0" fontId="20" fillId="15" borderId="128" xfId="43" applyFill="1" applyBorder="1" applyAlignment="1" applyProtection="1">
      <alignment horizontal="center"/>
      <protection/>
    </xf>
    <xf numFmtId="0" fontId="20" fillId="26" borderId="128" xfId="43" applyFill="1" applyBorder="1" applyAlignment="1" applyProtection="1">
      <alignment horizontal="center"/>
      <protection/>
    </xf>
    <xf numFmtId="0" fontId="20" fillId="19" borderId="128" xfId="43" applyFill="1" applyBorder="1" applyAlignment="1" applyProtection="1">
      <alignment horizontal="center"/>
      <protection/>
    </xf>
    <xf numFmtId="0" fontId="20" fillId="0" borderId="128" xfId="43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left" wrapText="1"/>
    </xf>
    <xf numFmtId="0" fontId="32" fillId="0" borderId="21" xfId="0" applyFont="1" applyFill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97" xfId="0" applyFont="1" applyBorder="1" applyAlignment="1">
      <alignment horizontal="center"/>
    </xf>
    <xf numFmtId="0" fontId="0" fillId="0" borderId="1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58" fontId="0" fillId="0" borderId="0" xfId="0" applyNumberFormat="1" applyAlignment="1">
      <alignment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3" borderId="91" xfId="0" applyFill="1" applyBorder="1" applyAlignment="1">
      <alignment horizontal="center" vertical="center"/>
    </xf>
    <xf numFmtId="0" fontId="0" fillId="23" borderId="41" xfId="0" applyFill="1" applyBorder="1" applyAlignment="1">
      <alignment horizontal="center" vertical="center"/>
    </xf>
    <xf numFmtId="0" fontId="0" fillId="23" borderId="75" xfId="0" applyFill="1" applyBorder="1" applyAlignment="1">
      <alignment horizontal="center" vertical="center"/>
    </xf>
    <xf numFmtId="0" fontId="0" fillId="23" borderId="83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8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 shrinkToFit="1"/>
    </xf>
    <xf numFmtId="181" fontId="0" fillId="0" borderId="19" xfId="0" applyNumberFormat="1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 shrinkToFit="1"/>
    </xf>
    <xf numFmtId="182" fontId="0" fillId="0" borderId="14" xfId="0" applyNumberFormat="1" applyBorder="1" applyAlignment="1">
      <alignment horizontal="center" vertical="center" shrinkToFit="1"/>
    </xf>
    <xf numFmtId="182" fontId="0" fillId="0" borderId="12" xfId="0" applyNumberFormat="1" applyBorder="1" applyAlignment="1">
      <alignment horizontal="center" vertical="center" shrinkToFit="1"/>
    </xf>
    <xf numFmtId="182" fontId="0" fillId="0" borderId="19" xfId="0" applyNumberFormat="1" applyBorder="1" applyAlignment="1">
      <alignment horizontal="center" vertical="center" shrinkToFit="1"/>
    </xf>
    <xf numFmtId="182" fontId="0" fillId="0" borderId="18" xfId="0" applyNumberFormat="1" applyBorder="1" applyAlignment="1">
      <alignment horizontal="center" vertical="center" shrinkToFit="1"/>
    </xf>
    <xf numFmtId="178" fontId="0" fillId="0" borderId="18" xfId="0" applyNumberFormat="1" applyBorder="1" applyAlignment="1">
      <alignment horizontal="center" vertical="center"/>
    </xf>
    <xf numFmtId="182" fontId="0" fillId="0" borderId="18" xfId="0" applyNumberForma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182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 shrinkToFit="1"/>
    </xf>
    <xf numFmtId="178" fontId="0" fillId="0" borderId="15" xfId="0" applyNumberFormat="1" applyBorder="1" applyAlignment="1">
      <alignment horizontal="center" vertical="center" shrinkToFit="1"/>
    </xf>
    <xf numFmtId="178" fontId="0" fillId="0" borderId="15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 shrinkToFit="1"/>
    </xf>
    <xf numFmtId="0" fontId="0" fillId="0" borderId="131" xfId="0" applyBorder="1" applyAlignment="1">
      <alignment horizontal="center" vertical="center"/>
    </xf>
    <xf numFmtId="0" fontId="2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top"/>
    </xf>
    <xf numFmtId="182" fontId="0" fillId="0" borderId="13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shrinkToFit="1"/>
    </xf>
    <xf numFmtId="182" fontId="0" fillId="0" borderId="10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36</xdr:row>
      <xdr:rowOff>19050</xdr:rowOff>
    </xdr:from>
    <xdr:to>
      <xdr:col>16</xdr:col>
      <xdr:colOff>0</xdr:colOff>
      <xdr:row>37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3143250" y="3448050"/>
          <a:ext cx="3857625" cy="371475"/>
        </a:xfrm>
        <a:prstGeom prst="line">
          <a:avLst/>
        </a:prstGeom>
        <a:gradFill rotWithShape="1">
          <a:gsLst>
            <a:gs pos="0">
              <a:srgbClr val="BBD5F0"/>
            </a:gs>
            <a:gs pos="100000">
              <a:srgbClr val="9CBEE0"/>
            </a:gs>
          </a:gsLst>
          <a:lin ang="5400000" scaled="1"/>
        </a:gra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10839450" y="3429000"/>
          <a:ext cx="1285875" cy="400050"/>
        </a:xfrm>
        <a:prstGeom prst="line">
          <a:avLst/>
        </a:prstGeom>
        <a:gradFill rotWithShape="1">
          <a:gsLst>
            <a:gs pos="0">
              <a:srgbClr val="BBD5F0"/>
            </a:gs>
            <a:gs pos="100000">
              <a:srgbClr val="9CBEE0"/>
            </a:gs>
          </a:gsLst>
          <a:lin ang="5400000" scaled="1"/>
        </a:gra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2.375" style="0" customWidth="1"/>
    <col min="3" max="3" width="3.625" style="0" customWidth="1"/>
    <col min="4" max="4" width="10.625" style="0" customWidth="1"/>
    <col min="5" max="5" width="3.875" style="0" customWidth="1"/>
    <col min="6" max="6" width="10.625" style="0" customWidth="1"/>
    <col min="7" max="7" width="3.75390625" style="0" customWidth="1"/>
    <col min="8" max="8" width="10.625" style="0" customWidth="1"/>
  </cols>
  <sheetData>
    <row r="1" spans="1:9" ht="34.5" customHeight="1">
      <c r="A1" s="554" t="s">
        <v>0</v>
      </c>
      <c r="I1" s="554" t="s">
        <v>1</v>
      </c>
    </row>
    <row r="2" spans="2:9" ht="14.25">
      <c r="B2" s="501" t="s">
        <v>2</v>
      </c>
      <c r="I2" s="554" t="s">
        <v>3</v>
      </c>
    </row>
    <row r="3" spans="2:8" ht="13.5">
      <c r="B3" s="615" t="s">
        <v>4</v>
      </c>
      <c r="C3" s="501"/>
      <c r="D3" s="616" t="s">
        <v>5</v>
      </c>
      <c r="E3" s="501"/>
      <c r="F3" s="617" t="s">
        <v>6</v>
      </c>
      <c r="G3" s="501"/>
      <c r="H3" s="616" t="s">
        <v>7</v>
      </c>
    </row>
    <row r="4" ht="13.5">
      <c r="B4" s="617" t="s">
        <v>8</v>
      </c>
    </row>
    <row r="6" spans="2:6" ht="13.5">
      <c r="B6" s="501" t="s">
        <v>9</v>
      </c>
      <c r="C6" s="501"/>
      <c r="D6" s="501"/>
      <c r="E6" s="501"/>
      <c r="F6" s="501"/>
    </row>
    <row r="7" spans="2:8" ht="13.5">
      <c r="B7" s="618" t="s">
        <v>10</v>
      </c>
      <c r="C7" s="501"/>
      <c r="D7" s="616" t="s">
        <v>11</v>
      </c>
      <c r="E7" s="501"/>
      <c r="F7" s="616" t="s">
        <v>12</v>
      </c>
      <c r="H7" s="619" t="s">
        <v>13</v>
      </c>
    </row>
    <row r="9" ht="13.5">
      <c r="B9" s="618" t="s">
        <v>14</v>
      </c>
    </row>
    <row r="11" spans="1:2" ht="17.25">
      <c r="A11" t="s">
        <v>15</v>
      </c>
      <c r="B11" s="49" t="s">
        <v>16</v>
      </c>
    </row>
    <row r="12" ht="17.25">
      <c r="B12" s="49" t="s">
        <v>17</v>
      </c>
    </row>
    <row r="13" spans="1:2" ht="17.25">
      <c r="A13" t="s">
        <v>9</v>
      </c>
      <c r="B13" s="49" t="s">
        <v>16</v>
      </c>
    </row>
    <row r="14" ht="17.25">
      <c r="B14" s="49" t="s">
        <v>17</v>
      </c>
    </row>
    <row r="15" ht="17.25">
      <c r="B15" s="49"/>
    </row>
    <row r="16" ht="17.25">
      <c r="B16" s="49"/>
    </row>
    <row r="21" ht="17.25">
      <c r="B21" s="49"/>
    </row>
    <row r="23" ht="18.75">
      <c r="B23" s="41"/>
    </row>
    <row r="25" ht="17.25">
      <c r="B25" s="49"/>
    </row>
    <row r="27" ht="17.25">
      <c r="B27" s="49"/>
    </row>
    <row r="29" spans="2:21" ht="17.25">
      <c r="B29" s="620"/>
      <c r="C29" s="620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</row>
  </sheetData>
  <sheetProtection/>
  <mergeCells count="1">
    <mergeCell ref="B29:U29"/>
  </mergeCells>
  <hyperlinks>
    <hyperlink ref="B3" location="'高　男子'!A1" display="高校男子１部"/>
    <hyperlink ref="D3" location="'高　女子'!A1" display="高校女子"/>
    <hyperlink ref="F3" location="'中　男子'!A1" display="中学校男子"/>
    <hyperlink ref="H3" location="'中　女子'!A1" display="中学校女子"/>
    <hyperlink ref="D7" location="中新体操!A1" display="中学校"/>
    <hyperlink ref="F7" location="チャイルド!A1" display="チャイルド"/>
    <hyperlink ref="H7" location="成績一覧表!A1" display="成績一覧"/>
    <hyperlink ref="B7" location="高新体個人!Print_Area" display="高校個人"/>
    <hyperlink ref="B9" location="高新体団!A1" display="高校団体"/>
    <hyperlink ref="B4" location="'高　男子2部'!A1" display="高校男子２部"/>
  </hyperlinks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A36"/>
  <sheetViews>
    <sheetView view="pageBreakPreview" zoomScale="85" zoomScaleNormal="130" zoomScaleSheetLayoutView="85" zoomScalePageLayoutView="0" workbookViewId="0" topLeftCell="D1">
      <selection activeCell="G6" sqref="G6:G8"/>
    </sheetView>
  </sheetViews>
  <sheetFormatPr defaultColWidth="9.00390625" defaultRowHeight="13.5"/>
  <cols>
    <col min="1" max="3" width="6.625" style="0" hidden="1" customWidth="1"/>
    <col min="4" max="4" width="5.125" style="0" customWidth="1"/>
    <col min="5" max="5" width="17.00390625" style="0" customWidth="1"/>
    <col min="6" max="6" width="9.50390625" style="0" customWidth="1"/>
    <col min="7" max="8" width="6.75390625" style="0" customWidth="1"/>
    <col min="9" max="10" width="7.50390625" style="0" customWidth="1"/>
    <col min="11" max="11" width="3.375" style="0" hidden="1" customWidth="1"/>
    <col min="12" max="13" width="7.50390625" style="0" customWidth="1"/>
    <col min="14" max="14" width="8.125" style="0" customWidth="1"/>
    <col min="15" max="15" width="7.625" style="0" bestFit="1" customWidth="1"/>
    <col min="16" max="17" width="6.75390625" style="0" customWidth="1"/>
    <col min="18" max="19" width="7.50390625" style="0" customWidth="1"/>
    <col min="20" max="20" width="3.375" style="0" hidden="1" customWidth="1"/>
    <col min="21" max="22" width="7.50390625" style="0" customWidth="1"/>
    <col min="23" max="23" width="8.25390625" style="0" customWidth="1"/>
    <col min="24" max="24" width="7.625" style="0" bestFit="1" customWidth="1"/>
    <col min="25" max="25" width="9.25390625" style="0" bestFit="1" customWidth="1"/>
    <col min="26" max="26" width="11.125" style="0" customWidth="1"/>
    <col min="27" max="27" width="9.00390625" style="0" customWidth="1"/>
    <col min="28" max="28" width="14.125" style="0" customWidth="1"/>
  </cols>
  <sheetData>
    <row r="1" ht="25.5" customHeight="1">
      <c r="D1" s="41" t="str">
        <f>'目次'!A1&amp;"（新体操）"</f>
        <v>令和元年度　和歌山県高等学校総合体育大会（新体操）</v>
      </c>
    </row>
    <row r="2" spans="4:27" ht="12" customHeight="1">
      <c r="D2" s="79"/>
      <c r="AA2" s="42" t="s">
        <v>18</v>
      </c>
    </row>
    <row r="3" ht="6" customHeight="1" hidden="1"/>
    <row r="4" spans="4:26" ht="6" customHeight="1" hidden="1"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Y4" s="730"/>
      <c r="Z4" s="730"/>
    </row>
    <row r="5" spans="1:24" ht="24" customHeight="1">
      <c r="A5" t="s">
        <v>42</v>
      </c>
      <c r="B5" t="s">
        <v>226</v>
      </c>
      <c r="C5" t="s">
        <v>60</v>
      </c>
      <c r="D5" s="46" t="s">
        <v>227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4:27" ht="13.5">
      <c r="D6" s="689" t="s">
        <v>228</v>
      </c>
      <c r="E6" s="689" t="s">
        <v>65</v>
      </c>
      <c r="F6" s="689" t="s">
        <v>229</v>
      </c>
      <c r="G6" s="727" t="s">
        <v>64</v>
      </c>
      <c r="H6" s="731" t="s">
        <v>42</v>
      </c>
      <c r="I6" s="731"/>
      <c r="J6" s="731"/>
      <c r="K6" s="731"/>
      <c r="L6" s="731"/>
      <c r="M6" s="731"/>
      <c r="N6" s="731"/>
      <c r="O6" s="731"/>
      <c r="P6" s="731"/>
      <c r="Q6" s="731" t="s">
        <v>46</v>
      </c>
      <c r="R6" s="731"/>
      <c r="S6" s="731"/>
      <c r="T6" s="731"/>
      <c r="U6" s="731"/>
      <c r="V6" s="731"/>
      <c r="W6" s="731"/>
      <c r="X6" s="731"/>
      <c r="Y6" s="731"/>
      <c r="Z6" s="719" t="s">
        <v>230</v>
      </c>
      <c r="AA6" s="716" t="s">
        <v>231</v>
      </c>
    </row>
    <row r="7" spans="4:27" ht="16.5" customHeight="1">
      <c r="D7" s="689"/>
      <c r="E7" s="689"/>
      <c r="F7" s="689"/>
      <c r="G7" s="705"/>
      <c r="H7" s="705" t="s">
        <v>210</v>
      </c>
      <c r="I7" s="724" t="s">
        <v>204</v>
      </c>
      <c r="J7" s="724" t="s">
        <v>205</v>
      </c>
      <c r="K7" s="72"/>
      <c r="L7" s="724" t="s">
        <v>206</v>
      </c>
      <c r="M7" s="724" t="s">
        <v>207</v>
      </c>
      <c r="N7" s="724" t="s">
        <v>208</v>
      </c>
      <c r="O7" s="724" t="s">
        <v>71</v>
      </c>
      <c r="P7" s="722" t="s">
        <v>72</v>
      </c>
      <c r="Q7" s="705" t="s">
        <v>210</v>
      </c>
      <c r="R7" s="724" t="s">
        <v>204</v>
      </c>
      <c r="S7" s="724" t="s">
        <v>205</v>
      </c>
      <c r="T7" s="72"/>
      <c r="U7" s="724" t="s">
        <v>206</v>
      </c>
      <c r="V7" s="724" t="s">
        <v>207</v>
      </c>
      <c r="W7" s="724" t="s">
        <v>208</v>
      </c>
      <c r="X7" s="724" t="s">
        <v>71</v>
      </c>
      <c r="Y7" s="722" t="s">
        <v>72</v>
      </c>
      <c r="Z7" s="720"/>
      <c r="AA7" s="716"/>
    </row>
    <row r="8" spans="1:27" ht="17.25" customHeight="1">
      <c r="A8" s="48"/>
      <c r="B8" s="48"/>
      <c r="C8" s="48"/>
      <c r="D8" s="728"/>
      <c r="E8" s="728"/>
      <c r="F8" s="728"/>
      <c r="G8" s="726"/>
      <c r="H8" s="726"/>
      <c r="I8" s="725"/>
      <c r="J8" s="725"/>
      <c r="K8" s="64"/>
      <c r="L8" s="725"/>
      <c r="M8" s="725"/>
      <c r="N8" s="725"/>
      <c r="O8" s="725"/>
      <c r="P8" s="721"/>
      <c r="Q8" s="726"/>
      <c r="R8" s="725"/>
      <c r="S8" s="725"/>
      <c r="T8" s="64"/>
      <c r="U8" s="725"/>
      <c r="V8" s="725"/>
      <c r="W8" s="725"/>
      <c r="X8" s="725"/>
      <c r="Y8" s="721"/>
      <c r="Z8" s="721"/>
      <c r="AA8" s="717"/>
    </row>
    <row r="9" spans="1:27" ht="16.5" customHeight="1">
      <c r="A9" s="48" t="e">
        <f>P9</f>
        <v>#N/A</v>
      </c>
      <c r="B9" s="48" t="e">
        <f>Y9</f>
        <v>#N/A</v>
      </c>
      <c r="C9" s="48" t="e">
        <f>AA9</f>
        <v>#N/A</v>
      </c>
      <c r="D9" s="689">
        <v>1</v>
      </c>
      <c r="E9" s="689" t="s">
        <v>232</v>
      </c>
      <c r="F9" s="689" t="s">
        <v>233</v>
      </c>
      <c r="G9" s="689">
        <v>3</v>
      </c>
      <c r="H9" s="689"/>
      <c r="I9" s="71"/>
      <c r="J9" s="71"/>
      <c r="K9" s="68"/>
      <c r="L9" s="71"/>
      <c r="M9" s="71"/>
      <c r="N9" s="723"/>
      <c r="O9" s="723">
        <f>I10+L10-N9</f>
        <v>10</v>
      </c>
      <c r="P9" s="715" t="e">
        <f>#N/A</f>
        <v>#N/A</v>
      </c>
      <c r="Q9" s="689"/>
      <c r="R9" s="71"/>
      <c r="S9" s="71"/>
      <c r="T9" s="68"/>
      <c r="U9" s="71"/>
      <c r="V9" s="71"/>
      <c r="W9" s="723"/>
      <c r="X9" s="723">
        <f>R10+U10-W9</f>
        <v>10</v>
      </c>
      <c r="Y9" s="715" t="e">
        <f>#N/A</f>
        <v>#N/A</v>
      </c>
      <c r="Z9" s="718">
        <f>SUM(O9+X9)</f>
        <v>20</v>
      </c>
      <c r="AA9" s="715" t="e">
        <f>#N/A</f>
        <v>#N/A</v>
      </c>
    </row>
    <row r="10" spans="1:27" ht="16.5" customHeight="1">
      <c r="A10" s="48">
        <f>P10</f>
        <v>0</v>
      </c>
      <c r="B10" s="48">
        <f>Y10</f>
        <v>0</v>
      </c>
      <c r="C10" s="48">
        <f>AA10</f>
        <v>0</v>
      </c>
      <c r="D10" s="689"/>
      <c r="E10" s="689"/>
      <c r="F10" s="689"/>
      <c r="G10" s="689"/>
      <c r="H10" s="689"/>
      <c r="I10" s="729">
        <f>SUM(I9:J9)</f>
        <v>0</v>
      </c>
      <c r="J10" s="729"/>
      <c r="K10" s="68"/>
      <c r="L10" s="729">
        <f>10-SUM(L9:M9)</f>
        <v>10</v>
      </c>
      <c r="M10" s="729"/>
      <c r="N10" s="723"/>
      <c r="O10" s="723"/>
      <c r="P10" s="715"/>
      <c r="Q10" s="689"/>
      <c r="R10" s="729">
        <f>SUM(R9:S9)</f>
        <v>0</v>
      </c>
      <c r="S10" s="729"/>
      <c r="T10" s="68"/>
      <c r="U10" s="729">
        <f>10-SUM(U9:V9)</f>
        <v>10</v>
      </c>
      <c r="V10" s="729"/>
      <c r="W10" s="723"/>
      <c r="X10" s="723"/>
      <c r="Y10" s="715"/>
      <c r="Z10" s="718"/>
      <c r="AA10" s="715"/>
    </row>
    <row r="11" spans="1:27" ht="16.5" customHeight="1">
      <c r="A11" s="48" t="e">
        <f aca="true" t="shared" si="0" ref="A11:A30">P11</f>
        <v>#N/A</v>
      </c>
      <c r="B11" s="48" t="e">
        <f aca="true" t="shared" si="1" ref="B11:B30">Y11</f>
        <v>#N/A</v>
      </c>
      <c r="C11" s="48" t="e">
        <f aca="true" t="shared" si="2" ref="C11:C30">AA11</f>
        <v>#N/A</v>
      </c>
      <c r="D11" s="689">
        <v>2</v>
      </c>
      <c r="E11" s="689" t="s">
        <v>234</v>
      </c>
      <c r="F11" s="689" t="s">
        <v>233</v>
      </c>
      <c r="G11" s="689">
        <v>2</v>
      </c>
      <c r="H11" s="689"/>
      <c r="I11" s="71"/>
      <c r="J11" s="71"/>
      <c r="K11" s="68"/>
      <c r="L11" s="71"/>
      <c r="M11" s="71"/>
      <c r="N11" s="723"/>
      <c r="O11" s="723">
        <f>I12+L12-N11</f>
        <v>10</v>
      </c>
      <c r="P11" s="715" t="e">
        <f>#N/A</f>
        <v>#N/A</v>
      </c>
      <c r="Q11" s="689"/>
      <c r="R11" s="71"/>
      <c r="S11" s="71"/>
      <c r="T11" s="68"/>
      <c r="U11" s="71"/>
      <c r="V11" s="71"/>
      <c r="W11" s="723"/>
      <c r="X11" s="723">
        <f>R12+U12-W11</f>
        <v>10</v>
      </c>
      <c r="Y11" s="715" t="e">
        <f>#N/A</f>
        <v>#N/A</v>
      </c>
      <c r="Z11" s="718">
        <f>SUM(O11+X11)</f>
        <v>20</v>
      </c>
      <c r="AA11" s="715" t="e">
        <f>#N/A</f>
        <v>#N/A</v>
      </c>
    </row>
    <row r="12" spans="1:27" ht="16.5" customHeight="1">
      <c r="A12" s="48">
        <f t="shared" si="0"/>
        <v>0</v>
      </c>
      <c r="B12" s="48">
        <f t="shared" si="1"/>
        <v>0</v>
      </c>
      <c r="C12" s="48">
        <f t="shared" si="2"/>
        <v>0</v>
      </c>
      <c r="D12" s="689"/>
      <c r="E12" s="689"/>
      <c r="F12" s="689"/>
      <c r="G12" s="689"/>
      <c r="H12" s="689"/>
      <c r="I12" s="729">
        <f>SUM(I11:J11)</f>
        <v>0</v>
      </c>
      <c r="J12" s="729"/>
      <c r="K12" s="68"/>
      <c r="L12" s="729">
        <f>10-SUM(L11:M11)</f>
        <v>10</v>
      </c>
      <c r="M12" s="729"/>
      <c r="N12" s="723"/>
      <c r="O12" s="723"/>
      <c r="P12" s="715"/>
      <c r="Q12" s="689"/>
      <c r="R12" s="729">
        <f>SUM(R11:S11)</f>
        <v>0</v>
      </c>
      <c r="S12" s="729"/>
      <c r="T12" s="68"/>
      <c r="U12" s="729">
        <f>10-SUM(U11:V11)</f>
        <v>10</v>
      </c>
      <c r="V12" s="729"/>
      <c r="W12" s="723"/>
      <c r="X12" s="723"/>
      <c r="Y12" s="715"/>
      <c r="Z12" s="718"/>
      <c r="AA12" s="715"/>
    </row>
    <row r="13" spans="1:27" ht="16.5" customHeight="1">
      <c r="A13" s="48" t="e">
        <f t="shared" si="0"/>
        <v>#N/A</v>
      </c>
      <c r="B13" s="48" t="e">
        <f t="shared" si="1"/>
        <v>#N/A</v>
      </c>
      <c r="C13" s="48" t="e">
        <f t="shared" si="2"/>
        <v>#N/A</v>
      </c>
      <c r="D13" s="689">
        <v>3</v>
      </c>
      <c r="E13" s="689" t="s">
        <v>235</v>
      </c>
      <c r="F13" s="689" t="s">
        <v>236</v>
      </c>
      <c r="G13" s="689">
        <v>1</v>
      </c>
      <c r="H13" s="689"/>
      <c r="I13" s="71"/>
      <c r="J13" s="71"/>
      <c r="K13" s="68"/>
      <c r="L13" s="71"/>
      <c r="M13" s="71"/>
      <c r="N13" s="723"/>
      <c r="O13" s="723">
        <f>I14+L14-N13</f>
        <v>10</v>
      </c>
      <c r="P13" s="715" t="e">
        <f>#N/A</f>
        <v>#N/A</v>
      </c>
      <c r="Q13" s="689"/>
      <c r="R13" s="71"/>
      <c r="S13" s="71"/>
      <c r="T13" s="68"/>
      <c r="U13" s="71"/>
      <c r="V13" s="71"/>
      <c r="W13" s="723"/>
      <c r="X13" s="723">
        <f>R14+U14-W13</f>
        <v>10</v>
      </c>
      <c r="Y13" s="715" t="e">
        <f>#N/A</f>
        <v>#N/A</v>
      </c>
      <c r="Z13" s="718">
        <f>SUM(O13+X13)</f>
        <v>20</v>
      </c>
      <c r="AA13" s="715" t="e">
        <f>#N/A</f>
        <v>#N/A</v>
      </c>
    </row>
    <row r="14" spans="1:27" ht="16.5" customHeight="1">
      <c r="A14" s="48">
        <f t="shared" si="0"/>
        <v>0</v>
      </c>
      <c r="B14" s="48">
        <f t="shared" si="1"/>
        <v>0</v>
      </c>
      <c r="C14" s="48">
        <f t="shared" si="2"/>
        <v>0</v>
      </c>
      <c r="D14" s="689"/>
      <c r="E14" s="689"/>
      <c r="F14" s="689"/>
      <c r="G14" s="689"/>
      <c r="H14" s="689"/>
      <c r="I14" s="729">
        <f>SUM(I13:J13)</f>
        <v>0</v>
      </c>
      <c r="J14" s="729"/>
      <c r="K14" s="68"/>
      <c r="L14" s="729">
        <f>10-SUM(L13:M13)</f>
        <v>10</v>
      </c>
      <c r="M14" s="729"/>
      <c r="N14" s="723"/>
      <c r="O14" s="723"/>
      <c r="P14" s="715"/>
      <c r="Q14" s="689"/>
      <c r="R14" s="729">
        <f>SUM(R13:S13)</f>
        <v>0</v>
      </c>
      <c r="S14" s="729"/>
      <c r="T14" s="68"/>
      <c r="U14" s="729">
        <f>10-SUM(U13:V13)</f>
        <v>10</v>
      </c>
      <c r="V14" s="729"/>
      <c r="W14" s="723"/>
      <c r="X14" s="723"/>
      <c r="Y14" s="715"/>
      <c r="Z14" s="718"/>
      <c r="AA14" s="715"/>
    </row>
    <row r="15" spans="1:27" ht="16.5" customHeight="1">
      <c r="A15" s="48" t="e">
        <f t="shared" si="0"/>
        <v>#N/A</v>
      </c>
      <c r="B15" s="48" t="e">
        <f t="shared" si="1"/>
        <v>#N/A</v>
      </c>
      <c r="C15" s="48" t="e">
        <f t="shared" si="2"/>
        <v>#N/A</v>
      </c>
      <c r="D15" s="689">
        <v>4</v>
      </c>
      <c r="E15" s="689" t="s">
        <v>237</v>
      </c>
      <c r="F15" s="689" t="s">
        <v>233</v>
      </c>
      <c r="G15" s="689">
        <v>2</v>
      </c>
      <c r="H15" s="689"/>
      <c r="I15" s="71"/>
      <c r="J15" s="71"/>
      <c r="K15" s="68"/>
      <c r="L15" s="71"/>
      <c r="M15" s="71"/>
      <c r="N15" s="723"/>
      <c r="O15" s="723">
        <f>I16+L16-N15</f>
        <v>10</v>
      </c>
      <c r="P15" s="715" t="e">
        <f>#N/A</f>
        <v>#N/A</v>
      </c>
      <c r="Q15" s="689"/>
      <c r="R15" s="71"/>
      <c r="S15" s="71"/>
      <c r="T15" s="68"/>
      <c r="U15" s="71"/>
      <c r="V15" s="71"/>
      <c r="W15" s="723"/>
      <c r="X15" s="723">
        <f>R16+U16-W15</f>
        <v>10</v>
      </c>
      <c r="Y15" s="715" t="e">
        <f>#N/A</f>
        <v>#N/A</v>
      </c>
      <c r="Z15" s="718">
        <f>SUM(O15+X15)</f>
        <v>20</v>
      </c>
      <c r="AA15" s="715" t="e">
        <f>#N/A</f>
        <v>#N/A</v>
      </c>
    </row>
    <row r="16" spans="1:27" ht="16.5" customHeight="1">
      <c r="A16" s="48">
        <f t="shared" si="0"/>
        <v>0</v>
      </c>
      <c r="B16" s="48">
        <f t="shared" si="1"/>
        <v>0</v>
      </c>
      <c r="C16" s="48">
        <f t="shared" si="2"/>
        <v>0</v>
      </c>
      <c r="D16" s="689"/>
      <c r="E16" s="689"/>
      <c r="F16" s="689"/>
      <c r="G16" s="689"/>
      <c r="H16" s="689"/>
      <c r="I16" s="729">
        <f>SUM(I15:J15)</f>
        <v>0</v>
      </c>
      <c r="J16" s="729"/>
      <c r="K16" s="68"/>
      <c r="L16" s="729">
        <f>10-SUM(L15:M15)</f>
        <v>10</v>
      </c>
      <c r="M16" s="729"/>
      <c r="N16" s="723"/>
      <c r="O16" s="723"/>
      <c r="P16" s="715"/>
      <c r="Q16" s="689"/>
      <c r="R16" s="729">
        <f>SUM(R15:S15)</f>
        <v>0</v>
      </c>
      <c r="S16" s="729"/>
      <c r="T16" s="68"/>
      <c r="U16" s="729">
        <f>10-SUM(U15:V15)</f>
        <v>10</v>
      </c>
      <c r="V16" s="729"/>
      <c r="W16" s="723"/>
      <c r="X16" s="723"/>
      <c r="Y16" s="715"/>
      <c r="Z16" s="718"/>
      <c r="AA16" s="715"/>
    </row>
    <row r="17" spans="1:27" ht="16.5" customHeight="1">
      <c r="A17" s="48" t="e">
        <f t="shared" si="0"/>
        <v>#N/A</v>
      </c>
      <c r="B17" s="48" t="e">
        <f t="shared" si="1"/>
        <v>#N/A</v>
      </c>
      <c r="C17" s="48" t="e">
        <f t="shared" si="2"/>
        <v>#N/A</v>
      </c>
      <c r="D17" s="689">
        <v>5</v>
      </c>
      <c r="E17" s="689" t="s">
        <v>238</v>
      </c>
      <c r="F17" s="689" t="s">
        <v>239</v>
      </c>
      <c r="G17" s="689">
        <v>2</v>
      </c>
      <c r="H17" s="689"/>
      <c r="I17" s="71"/>
      <c r="J17" s="71"/>
      <c r="K17" s="68"/>
      <c r="L17" s="71"/>
      <c r="M17" s="71"/>
      <c r="N17" s="723"/>
      <c r="O17" s="723">
        <f>I18+L18-N17</f>
        <v>10</v>
      </c>
      <c r="P17" s="715" t="e">
        <f>#N/A</f>
        <v>#N/A</v>
      </c>
      <c r="Q17" s="689"/>
      <c r="R17" s="71"/>
      <c r="S17" s="71"/>
      <c r="T17" s="68"/>
      <c r="U17" s="71"/>
      <c r="V17" s="71"/>
      <c r="W17" s="723"/>
      <c r="X17" s="723">
        <f>R18+U18-W17</f>
        <v>10</v>
      </c>
      <c r="Y17" s="715" t="e">
        <f>#N/A</f>
        <v>#N/A</v>
      </c>
      <c r="Z17" s="718">
        <f>SUM(O17+X17)</f>
        <v>20</v>
      </c>
      <c r="AA17" s="715" t="e">
        <f>#N/A</f>
        <v>#N/A</v>
      </c>
    </row>
    <row r="18" spans="1:27" ht="16.5" customHeight="1">
      <c r="A18" s="48">
        <f t="shared" si="0"/>
        <v>0</v>
      </c>
      <c r="B18" s="48">
        <f t="shared" si="1"/>
        <v>0</v>
      </c>
      <c r="C18" s="48">
        <f t="shared" si="2"/>
        <v>0</v>
      </c>
      <c r="D18" s="689"/>
      <c r="E18" s="689"/>
      <c r="F18" s="689"/>
      <c r="G18" s="689"/>
      <c r="H18" s="689"/>
      <c r="I18" s="729">
        <f>SUM(I17:J17)</f>
        <v>0</v>
      </c>
      <c r="J18" s="729"/>
      <c r="K18" s="68"/>
      <c r="L18" s="729">
        <f>10-SUM(L17:M17)</f>
        <v>10</v>
      </c>
      <c r="M18" s="729"/>
      <c r="N18" s="723"/>
      <c r="O18" s="723"/>
      <c r="P18" s="715"/>
      <c r="Q18" s="689"/>
      <c r="R18" s="729">
        <f>SUM(R17:S17)</f>
        <v>0</v>
      </c>
      <c r="S18" s="729"/>
      <c r="T18" s="68"/>
      <c r="U18" s="729">
        <f>10-SUM(U17:V17)</f>
        <v>10</v>
      </c>
      <c r="V18" s="729"/>
      <c r="W18" s="723"/>
      <c r="X18" s="723"/>
      <c r="Y18" s="715"/>
      <c r="Z18" s="718"/>
      <c r="AA18" s="715"/>
    </row>
    <row r="19" spans="1:27" ht="16.5" customHeight="1">
      <c r="A19" s="48" t="e">
        <f t="shared" si="0"/>
        <v>#N/A</v>
      </c>
      <c r="B19" s="48" t="e">
        <f t="shared" si="1"/>
        <v>#N/A</v>
      </c>
      <c r="C19" s="48" t="e">
        <f t="shared" si="2"/>
        <v>#N/A</v>
      </c>
      <c r="D19" s="689">
        <v>6</v>
      </c>
      <c r="E19" s="689" t="s">
        <v>240</v>
      </c>
      <c r="F19" s="689" t="s">
        <v>241</v>
      </c>
      <c r="G19" s="689">
        <v>2</v>
      </c>
      <c r="H19" s="689"/>
      <c r="I19" s="71"/>
      <c r="J19" s="71"/>
      <c r="K19" s="68"/>
      <c r="L19" s="71"/>
      <c r="M19" s="71"/>
      <c r="N19" s="723"/>
      <c r="O19" s="723">
        <f>I20+L20-N19</f>
        <v>10</v>
      </c>
      <c r="P19" s="715" t="e">
        <f>#N/A</f>
        <v>#N/A</v>
      </c>
      <c r="Q19" s="689"/>
      <c r="R19" s="71"/>
      <c r="S19" s="71"/>
      <c r="T19" s="68"/>
      <c r="U19" s="71"/>
      <c r="V19" s="71"/>
      <c r="W19" s="723"/>
      <c r="X19" s="723">
        <f>R20+U20-W19</f>
        <v>10</v>
      </c>
      <c r="Y19" s="715" t="e">
        <f>#N/A</f>
        <v>#N/A</v>
      </c>
      <c r="Z19" s="718">
        <f>SUM(O19+X19)</f>
        <v>20</v>
      </c>
      <c r="AA19" s="715" t="e">
        <f>#N/A</f>
        <v>#N/A</v>
      </c>
    </row>
    <row r="20" spans="1:27" ht="16.5" customHeight="1">
      <c r="A20" s="48">
        <f t="shared" si="0"/>
        <v>0</v>
      </c>
      <c r="B20" s="48">
        <f t="shared" si="1"/>
        <v>0</v>
      </c>
      <c r="C20" s="48">
        <f t="shared" si="2"/>
        <v>0</v>
      </c>
      <c r="D20" s="689"/>
      <c r="E20" s="689"/>
      <c r="F20" s="689"/>
      <c r="G20" s="689"/>
      <c r="H20" s="689"/>
      <c r="I20" s="729">
        <f>SUM(I19:J19)</f>
        <v>0</v>
      </c>
      <c r="J20" s="729"/>
      <c r="K20" s="68"/>
      <c r="L20" s="729">
        <f>10-SUM(L19:M19)</f>
        <v>10</v>
      </c>
      <c r="M20" s="729"/>
      <c r="N20" s="723"/>
      <c r="O20" s="723"/>
      <c r="P20" s="715"/>
      <c r="Q20" s="689"/>
      <c r="R20" s="729">
        <f>SUM(R19:S19)</f>
        <v>0</v>
      </c>
      <c r="S20" s="729"/>
      <c r="T20" s="68"/>
      <c r="U20" s="729">
        <f>10-SUM(U19:V19)</f>
        <v>10</v>
      </c>
      <c r="V20" s="729"/>
      <c r="W20" s="723"/>
      <c r="X20" s="723"/>
      <c r="Y20" s="715"/>
      <c r="Z20" s="718"/>
      <c r="AA20" s="715"/>
    </row>
    <row r="21" spans="1:27" ht="16.5" customHeight="1">
      <c r="A21" s="48" t="e">
        <f t="shared" si="0"/>
        <v>#N/A</v>
      </c>
      <c r="B21" s="48" t="e">
        <f t="shared" si="1"/>
        <v>#N/A</v>
      </c>
      <c r="C21" s="48" t="e">
        <f t="shared" si="2"/>
        <v>#N/A</v>
      </c>
      <c r="D21" s="689">
        <v>7</v>
      </c>
      <c r="E21" s="689" t="s">
        <v>242</v>
      </c>
      <c r="F21" s="689" t="s">
        <v>233</v>
      </c>
      <c r="G21" s="689">
        <v>3</v>
      </c>
      <c r="H21" s="689"/>
      <c r="I21" s="71"/>
      <c r="J21" s="71"/>
      <c r="K21" s="68"/>
      <c r="L21" s="71"/>
      <c r="M21" s="71"/>
      <c r="N21" s="723"/>
      <c r="O21" s="723">
        <f>I22+L22-N21</f>
        <v>10</v>
      </c>
      <c r="P21" s="715" t="e">
        <f>#N/A</f>
        <v>#N/A</v>
      </c>
      <c r="Q21" s="689"/>
      <c r="R21" s="71"/>
      <c r="S21" s="71"/>
      <c r="T21" s="68"/>
      <c r="U21" s="71"/>
      <c r="V21" s="71"/>
      <c r="W21" s="723"/>
      <c r="X21" s="723">
        <f>R22+U22-W21</f>
        <v>10</v>
      </c>
      <c r="Y21" s="715" t="e">
        <f>#N/A</f>
        <v>#N/A</v>
      </c>
      <c r="Z21" s="718">
        <f>SUM(O21+X21)</f>
        <v>20</v>
      </c>
      <c r="AA21" s="715" t="e">
        <f>#N/A</f>
        <v>#N/A</v>
      </c>
    </row>
    <row r="22" spans="1:27" ht="16.5" customHeight="1">
      <c r="A22" s="48">
        <f t="shared" si="0"/>
        <v>0</v>
      </c>
      <c r="B22" s="48">
        <f t="shared" si="1"/>
        <v>0</v>
      </c>
      <c r="C22" s="48">
        <f t="shared" si="2"/>
        <v>0</v>
      </c>
      <c r="D22" s="689"/>
      <c r="E22" s="689"/>
      <c r="F22" s="689"/>
      <c r="G22" s="689"/>
      <c r="H22" s="689"/>
      <c r="I22" s="729">
        <f>SUM(I21:J21)</f>
        <v>0</v>
      </c>
      <c r="J22" s="729"/>
      <c r="K22" s="68"/>
      <c r="L22" s="729">
        <f>10-SUM(L21:M21)</f>
        <v>10</v>
      </c>
      <c r="M22" s="729"/>
      <c r="N22" s="723"/>
      <c r="O22" s="723"/>
      <c r="P22" s="715"/>
      <c r="Q22" s="689"/>
      <c r="R22" s="729">
        <f>SUM(R21:S21)</f>
        <v>0</v>
      </c>
      <c r="S22" s="729"/>
      <c r="T22" s="68"/>
      <c r="U22" s="729">
        <f>10-SUM(U21:V21)</f>
        <v>10</v>
      </c>
      <c r="V22" s="729"/>
      <c r="W22" s="723"/>
      <c r="X22" s="723"/>
      <c r="Y22" s="715"/>
      <c r="Z22" s="718"/>
      <c r="AA22" s="715"/>
    </row>
    <row r="23" spans="1:27" ht="16.5" customHeight="1">
      <c r="A23" s="48" t="e">
        <f t="shared" si="0"/>
        <v>#N/A</v>
      </c>
      <c r="B23" s="48" t="e">
        <f t="shared" si="1"/>
        <v>#N/A</v>
      </c>
      <c r="C23" s="48" t="e">
        <f t="shared" si="2"/>
        <v>#N/A</v>
      </c>
      <c r="D23" s="689">
        <v>8</v>
      </c>
      <c r="E23" s="689"/>
      <c r="F23" s="704"/>
      <c r="G23" s="689"/>
      <c r="H23" s="689"/>
      <c r="I23" s="71"/>
      <c r="J23" s="71"/>
      <c r="K23" s="68"/>
      <c r="L23" s="71"/>
      <c r="M23" s="71"/>
      <c r="N23" s="723"/>
      <c r="O23" s="723">
        <f>I24+L24-N23</f>
        <v>10</v>
      </c>
      <c r="P23" s="715" t="e">
        <f>#N/A</f>
        <v>#N/A</v>
      </c>
      <c r="Q23" s="689"/>
      <c r="R23" s="71"/>
      <c r="S23" s="71"/>
      <c r="T23" s="68"/>
      <c r="U23" s="71"/>
      <c r="V23" s="71"/>
      <c r="W23" s="723"/>
      <c r="X23" s="723">
        <f>R24+U24-W23</f>
        <v>10</v>
      </c>
      <c r="Y23" s="715" t="e">
        <f>#N/A</f>
        <v>#N/A</v>
      </c>
      <c r="Z23" s="718">
        <f>SUM(O23+X23)</f>
        <v>20</v>
      </c>
      <c r="AA23" s="715" t="e">
        <f>#N/A</f>
        <v>#N/A</v>
      </c>
    </row>
    <row r="24" spans="1:27" ht="16.5" customHeight="1">
      <c r="A24" s="48">
        <f t="shared" si="0"/>
        <v>0</v>
      </c>
      <c r="B24" s="48">
        <f t="shared" si="1"/>
        <v>0</v>
      </c>
      <c r="C24" s="48">
        <f t="shared" si="2"/>
        <v>0</v>
      </c>
      <c r="D24" s="689"/>
      <c r="E24" s="689"/>
      <c r="F24" s="704"/>
      <c r="G24" s="689"/>
      <c r="H24" s="689"/>
      <c r="I24" s="729">
        <f>SUM(I23:J23)</f>
        <v>0</v>
      </c>
      <c r="J24" s="729"/>
      <c r="K24" s="68"/>
      <c r="L24" s="729">
        <f>10-SUM(L23:M23)</f>
        <v>10</v>
      </c>
      <c r="M24" s="729"/>
      <c r="N24" s="723"/>
      <c r="O24" s="723"/>
      <c r="P24" s="715"/>
      <c r="Q24" s="689"/>
      <c r="R24" s="729">
        <f>SUM(R23:S23)</f>
        <v>0</v>
      </c>
      <c r="S24" s="729"/>
      <c r="T24" s="68"/>
      <c r="U24" s="729">
        <f>10-SUM(U23:V23)</f>
        <v>10</v>
      </c>
      <c r="V24" s="729"/>
      <c r="W24" s="723"/>
      <c r="X24" s="723"/>
      <c r="Y24" s="715"/>
      <c r="Z24" s="718"/>
      <c r="AA24" s="715"/>
    </row>
    <row r="25" spans="1:27" ht="16.5" customHeight="1">
      <c r="A25" s="48" t="e">
        <f t="shared" si="0"/>
        <v>#N/A</v>
      </c>
      <c r="B25" s="48" t="e">
        <f t="shared" si="1"/>
        <v>#N/A</v>
      </c>
      <c r="C25" s="48" t="e">
        <f t="shared" si="2"/>
        <v>#N/A</v>
      </c>
      <c r="D25" s="689">
        <v>9</v>
      </c>
      <c r="E25" s="689"/>
      <c r="F25" s="704"/>
      <c r="G25" s="689"/>
      <c r="H25" s="689"/>
      <c r="I25" s="71"/>
      <c r="J25" s="71"/>
      <c r="K25" s="68"/>
      <c r="L25" s="71"/>
      <c r="M25" s="71"/>
      <c r="N25" s="723"/>
      <c r="O25" s="723">
        <f>I26+L26-N25</f>
        <v>10</v>
      </c>
      <c r="P25" s="715" t="e">
        <f>#N/A</f>
        <v>#N/A</v>
      </c>
      <c r="Q25" s="689"/>
      <c r="R25" s="71"/>
      <c r="S25" s="71"/>
      <c r="T25" s="68"/>
      <c r="U25" s="71"/>
      <c r="V25" s="71"/>
      <c r="W25" s="723"/>
      <c r="X25" s="723">
        <f>R26+U26-W25</f>
        <v>10</v>
      </c>
      <c r="Y25" s="715" t="e">
        <f>#N/A</f>
        <v>#N/A</v>
      </c>
      <c r="Z25" s="718">
        <f>SUM(O25+X25)</f>
        <v>20</v>
      </c>
      <c r="AA25" s="715" t="e">
        <f>#N/A</f>
        <v>#N/A</v>
      </c>
    </row>
    <row r="26" spans="1:27" ht="16.5" customHeight="1">
      <c r="A26" s="48">
        <f t="shared" si="0"/>
        <v>0</v>
      </c>
      <c r="B26" s="48">
        <f t="shared" si="1"/>
        <v>0</v>
      </c>
      <c r="C26" s="48">
        <f t="shared" si="2"/>
        <v>0</v>
      </c>
      <c r="D26" s="689"/>
      <c r="E26" s="689"/>
      <c r="F26" s="704"/>
      <c r="G26" s="689"/>
      <c r="H26" s="689"/>
      <c r="I26" s="729">
        <f>SUM(I25:J25)</f>
        <v>0</v>
      </c>
      <c r="J26" s="729"/>
      <c r="K26" s="68"/>
      <c r="L26" s="729">
        <f>10-SUM(L25:M25)</f>
        <v>10</v>
      </c>
      <c r="M26" s="729"/>
      <c r="N26" s="723"/>
      <c r="O26" s="723"/>
      <c r="P26" s="715"/>
      <c r="Q26" s="689"/>
      <c r="R26" s="729">
        <f>SUM(R25:S25)</f>
        <v>0</v>
      </c>
      <c r="S26" s="729"/>
      <c r="T26" s="68"/>
      <c r="U26" s="729">
        <f>10-SUM(U25:V25)</f>
        <v>10</v>
      </c>
      <c r="V26" s="729"/>
      <c r="W26" s="723"/>
      <c r="X26" s="723"/>
      <c r="Y26" s="715"/>
      <c r="Z26" s="718"/>
      <c r="AA26" s="715"/>
    </row>
    <row r="27" spans="1:27" ht="16.5" customHeight="1">
      <c r="A27" s="48">
        <f t="shared" si="0"/>
        <v>1</v>
      </c>
      <c r="B27" s="48">
        <f t="shared" si="1"/>
        <v>0</v>
      </c>
      <c r="C27" s="48">
        <f t="shared" si="2"/>
        <v>0</v>
      </c>
      <c r="D27" s="689">
        <v>10</v>
      </c>
      <c r="E27" s="689"/>
      <c r="F27" s="704"/>
      <c r="G27" s="689"/>
      <c r="H27" s="689"/>
      <c r="I27" s="71"/>
      <c r="J27" s="71"/>
      <c r="K27" s="68"/>
      <c r="L27" s="71"/>
      <c r="M27" s="71"/>
      <c r="N27" s="723"/>
      <c r="O27" s="723">
        <f>I28+L28-N27</f>
        <v>10</v>
      </c>
      <c r="P27" s="715">
        <f>RANK(O27,$O$9:$O$30)</f>
        <v>1</v>
      </c>
      <c r="Q27" s="689"/>
      <c r="R27" s="71"/>
      <c r="S27" s="71"/>
      <c r="T27" s="68"/>
      <c r="U27" s="71"/>
      <c r="V27" s="71"/>
      <c r="W27" s="723"/>
      <c r="X27" s="723"/>
      <c r="Y27" s="715"/>
      <c r="Z27" s="718"/>
      <c r="AA27" s="715"/>
    </row>
    <row r="28" spans="1:27" ht="16.5" customHeight="1">
      <c r="A28" s="48">
        <f t="shared" si="0"/>
        <v>0</v>
      </c>
      <c r="B28" s="48">
        <f t="shared" si="1"/>
        <v>0</v>
      </c>
      <c r="C28" s="48">
        <f t="shared" si="2"/>
        <v>0</v>
      </c>
      <c r="D28" s="689"/>
      <c r="E28" s="689"/>
      <c r="F28" s="704"/>
      <c r="G28" s="689"/>
      <c r="H28" s="689"/>
      <c r="I28" s="729">
        <f>SUM(I27:J27)</f>
        <v>0</v>
      </c>
      <c r="J28" s="729"/>
      <c r="K28" s="68"/>
      <c r="L28" s="729">
        <f>10-SUM(L27:M27)</f>
        <v>10</v>
      </c>
      <c r="M28" s="729"/>
      <c r="N28" s="723"/>
      <c r="O28" s="723"/>
      <c r="P28" s="715"/>
      <c r="Q28" s="689"/>
      <c r="R28" s="729"/>
      <c r="S28" s="729"/>
      <c r="T28" s="68"/>
      <c r="U28" s="729"/>
      <c r="V28" s="729"/>
      <c r="W28" s="723"/>
      <c r="X28" s="723"/>
      <c r="Y28" s="715"/>
      <c r="Z28" s="718"/>
      <c r="AA28" s="715"/>
    </row>
    <row r="29" spans="1:27" ht="16.5" customHeight="1">
      <c r="A29" s="48">
        <f t="shared" si="0"/>
        <v>0</v>
      </c>
      <c r="B29" s="48">
        <f t="shared" si="1"/>
        <v>0</v>
      </c>
      <c r="C29" s="48">
        <f t="shared" si="2"/>
        <v>0</v>
      </c>
      <c r="D29" s="689"/>
      <c r="E29" s="689"/>
      <c r="F29" s="704"/>
      <c r="G29" s="689"/>
      <c r="H29" s="689"/>
      <c r="I29" s="71"/>
      <c r="J29" s="71"/>
      <c r="K29" s="68"/>
      <c r="L29" s="71"/>
      <c r="M29" s="71"/>
      <c r="N29" s="723"/>
      <c r="O29" s="723"/>
      <c r="P29" s="715"/>
      <c r="Q29" s="689"/>
      <c r="R29" s="71"/>
      <c r="S29" s="71"/>
      <c r="T29" s="68"/>
      <c r="U29" s="71"/>
      <c r="V29" s="71"/>
      <c r="W29" s="723"/>
      <c r="X29" s="723"/>
      <c r="Y29" s="715"/>
      <c r="Z29" s="718"/>
      <c r="AA29" s="715"/>
    </row>
    <row r="30" spans="1:27" ht="16.5" customHeight="1">
      <c r="A30" s="48">
        <f t="shared" si="0"/>
        <v>0</v>
      </c>
      <c r="B30" s="48">
        <f t="shared" si="1"/>
        <v>0</v>
      </c>
      <c r="C30" s="48">
        <f t="shared" si="2"/>
        <v>0</v>
      </c>
      <c r="D30" s="689"/>
      <c r="E30" s="689"/>
      <c r="F30" s="704"/>
      <c r="G30" s="689"/>
      <c r="H30" s="689"/>
      <c r="I30" s="729"/>
      <c r="J30" s="729"/>
      <c r="K30" s="68"/>
      <c r="L30" s="729"/>
      <c r="M30" s="729"/>
      <c r="N30" s="723"/>
      <c r="O30" s="723"/>
      <c r="P30" s="715"/>
      <c r="Q30" s="689"/>
      <c r="R30" s="729"/>
      <c r="S30" s="729"/>
      <c r="T30" s="68"/>
      <c r="U30" s="729"/>
      <c r="V30" s="729"/>
      <c r="W30" s="723"/>
      <c r="X30" s="723"/>
      <c r="Y30" s="715"/>
      <c r="Z30" s="718"/>
      <c r="AA30" s="715"/>
    </row>
    <row r="31" spans="1:8" ht="13.5" customHeight="1">
      <c r="A31" s="48"/>
      <c r="B31" s="48"/>
      <c r="C31" s="48"/>
      <c r="D31" s="80"/>
      <c r="E31" s="80"/>
      <c r="F31" s="80"/>
      <c r="G31" s="80"/>
      <c r="H31" s="80"/>
    </row>
    <row r="32" spans="2:8" ht="13.5" customHeight="1">
      <c r="B32" s="48"/>
      <c r="C32" s="48"/>
      <c r="D32" s="80"/>
      <c r="E32" s="80"/>
      <c r="F32" s="80"/>
      <c r="G32" s="80"/>
      <c r="H32" s="80"/>
    </row>
    <row r="33" spans="2:8" ht="13.5" customHeight="1">
      <c r="B33" s="48"/>
      <c r="C33" s="48"/>
      <c r="D33" s="80"/>
      <c r="E33" s="80"/>
      <c r="F33" s="80"/>
      <c r="G33" s="80"/>
      <c r="H33" s="80"/>
    </row>
    <row r="34" spans="2:8" ht="13.5" customHeight="1">
      <c r="B34" s="48"/>
      <c r="C34" s="48"/>
      <c r="D34" s="80"/>
      <c r="E34" s="80"/>
      <c r="F34" s="80"/>
      <c r="G34" s="80"/>
      <c r="H34" s="80"/>
    </row>
    <row r="35" spans="2:8" ht="13.5">
      <c r="B35" s="48"/>
      <c r="C35" s="48"/>
      <c r="D35" s="80"/>
      <c r="E35" s="80"/>
      <c r="F35" s="81"/>
      <c r="G35" s="81"/>
      <c r="H35" s="80"/>
    </row>
    <row r="36" spans="2:8" ht="14.25" customHeight="1">
      <c r="B36" s="48"/>
      <c r="D36" s="80"/>
      <c r="E36" s="80"/>
      <c r="F36" s="80"/>
      <c r="G36" s="80"/>
      <c r="H36" s="80"/>
    </row>
  </sheetData>
  <sheetProtection/>
  <mergeCells count="223">
    <mergeCell ref="Y4:Z4"/>
    <mergeCell ref="H6:P6"/>
    <mergeCell ref="Q6:Y6"/>
    <mergeCell ref="I10:J10"/>
    <mergeCell ref="L10:M10"/>
    <mergeCell ref="R10:S10"/>
    <mergeCell ref="U10:V10"/>
    <mergeCell ref="H7:H8"/>
    <mergeCell ref="H9:H10"/>
    <mergeCell ref="L7:L8"/>
    <mergeCell ref="I12:J12"/>
    <mergeCell ref="L12:M12"/>
    <mergeCell ref="R12:S12"/>
    <mergeCell ref="U12:V12"/>
    <mergeCell ref="I14:J14"/>
    <mergeCell ref="L14:M14"/>
    <mergeCell ref="R14:S14"/>
    <mergeCell ref="U14:V14"/>
    <mergeCell ref="I16:J16"/>
    <mergeCell ref="L16:M16"/>
    <mergeCell ref="R16:S16"/>
    <mergeCell ref="U16:V16"/>
    <mergeCell ref="I18:J18"/>
    <mergeCell ref="L18:M18"/>
    <mergeCell ref="R18:S18"/>
    <mergeCell ref="U18:V18"/>
    <mergeCell ref="N17:N18"/>
    <mergeCell ref="I20:J20"/>
    <mergeCell ref="L20:M20"/>
    <mergeCell ref="R20:S20"/>
    <mergeCell ref="U20:V20"/>
    <mergeCell ref="I22:J22"/>
    <mergeCell ref="L22:M22"/>
    <mergeCell ref="R22:S22"/>
    <mergeCell ref="U22:V22"/>
    <mergeCell ref="N19:N20"/>
    <mergeCell ref="N21:N22"/>
    <mergeCell ref="I24:J24"/>
    <mergeCell ref="L24:M24"/>
    <mergeCell ref="R24:S24"/>
    <mergeCell ref="U24:V24"/>
    <mergeCell ref="I26:J26"/>
    <mergeCell ref="L26:M26"/>
    <mergeCell ref="R26:S26"/>
    <mergeCell ref="U26:V26"/>
    <mergeCell ref="N23:N24"/>
    <mergeCell ref="N25:N26"/>
    <mergeCell ref="I28:J28"/>
    <mergeCell ref="L28:M28"/>
    <mergeCell ref="R28:S28"/>
    <mergeCell ref="U28:V28"/>
    <mergeCell ref="I30:J30"/>
    <mergeCell ref="L30:M30"/>
    <mergeCell ref="R30:S30"/>
    <mergeCell ref="U30:V30"/>
    <mergeCell ref="N27:N28"/>
    <mergeCell ref="N29:N30"/>
    <mergeCell ref="D6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E6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F6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H27:H28"/>
    <mergeCell ref="H29:H30"/>
    <mergeCell ref="G27:G28"/>
    <mergeCell ref="G29:G30"/>
    <mergeCell ref="G6:G8"/>
    <mergeCell ref="G9:G10"/>
    <mergeCell ref="G11:G12"/>
    <mergeCell ref="G13:G14"/>
    <mergeCell ref="G15:G16"/>
    <mergeCell ref="G17:G18"/>
    <mergeCell ref="H11:H12"/>
    <mergeCell ref="H13:H14"/>
    <mergeCell ref="H15:H16"/>
    <mergeCell ref="H17:H18"/>
    <mergeCell ref="G23:G24"/>
    <mergeCell ref="G25:G26"/>
    <mergeCell ref="H23:H24"/>
    <mergeCell ref="H25:H26"/>
    <mergeCell ref="G19:G20"/>
    <mergeCell ref="G21:G22"/>
    <mergeCell ref="H19:H20"/>
    <mergeCell ref="H21:H22"/>
    <mergeCell ref="M7:M8"/>
    <mergeCell ref="N7:N8"/>
    <mergeCell ref="N9:N10"/>
    <mergeCell ref="N11:N12"/>
    <mergeCell ref="N13:N14"/>
    <mergeCell ref="N15:N16"/>
    <mergeCell ref="I7:I8"/>
    <mergeCell ref="J7:J8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Q29:Q30"/>
    <mergeCell ref="R7:R8"/>
    <mergeCell ref="S7:S8"/>
    <mergeCell ref="U7:U8"/>
    <mergeCell ref="V7:V8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Z6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AA6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</mergeCells>
  <hyperlinks>
    <hyperlink ref="AA2" location="目次!A1" display="目次"/>
  </hyperlinks>
  <printOptions/>
  <pageMargins left="0.7083333333333334" right="0.2361111111111111" top="0.9840277777777777" bottom="0.9840277777777777" header="0.5111111111111111" footer="0.5111111111111111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B48"/>
  <sheetViews>
    <sheetView tabSelected="1" zoomScale="70" zoomScaleNormal="70" zoomScaleSheetLayoutView="85" zoomScalePageLayoutView="0" workbookViewId="0" topLeftCell="M19">
      <selection activeCell="E37" sqref="E37:G42"/>
    </sheetView>
  </sheetViews>
  <sheetFormatPr defaultColWidth="9.00390625" defaultRowHeight="13.5"/>
  <cols>
    <col min="1" max="3" width="9.00390625" style="0" hidden="1" customWidth="1"/>
    <col min="4" max="4" width="5.00390625" style="0" customWidth="1"/>
    <col min="5" max="5" width="12.75390625" style="0" customWidth="1"/>
    <col min="6" max="6" width="17.875" style="0" customWidth="1"/>
    <col min="7" max="7" width="5.625" style="0" customWidth="1"/>
    <col min="8" max="10" width="6.625" style="0" customWidth="1"/>
    <col min="11" max="11" width="6.625" style="0" hidden="1" customWidth="1"/>
    <col min="12" max="15" width="6.625" style="0" customWidth="1"/>
    <col min="16" max="16" width="4.25390625" style="0" customWidth="1"/>
    <col min="17" max="19" width="6.625" style="0" customWidth="1"/>
    <col min="20" max="20" width="9.00390625" style="0" hidden="1" customWidth="1"/>
    <col min="21" max="22" width="6.50390625" style="0" customWidth="1"/>
    <col min="23" max="24" width="6.625" style="0" customWidth="1"/>
    <col min="25" max="25" width="4.25390625" style="0" customWidth="1"/>
    <col min="26" max="26" width="9.25390625" style="0" bestFit="1" customWidth="1"/>
    <col min="27" max="27" width="7.625" style="0" customWidth="1"/>
  </cols>
  <sheetData>
    <row r="1" spans="4:28" ht="17.25" hidden="1">
      <c r="D1" s="49"/>
      <c r="AB1" s="42" t="s">
        <v>18</v>
      </c>
    </row>
    <row r="2" ht="13.5" hidden="1"/>
    <row r="3" spans="4:26" ht="13.5" hidden="1"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4:27" ht="14.25" hidden="1">
      <c r="D4" s="739" t="s">
        <v>243</v>
      </c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39"/>
      <c r="Y4" s="739"/>
      <c r="Z4" s="739"/>
      <c r="AA4" s="739"/>
    </row>
    <row r="5" spans="4:27" ht="13.5" hidden="1">
      <c r="D5" s="689" t="s">
        <v>228</v>
      </c>
      <c r="E5" s="689" t="s">
        <v>65</v>
      </c>
      <c r="F5" s="689" t="s">
        <v>229</v>
      </c>
      <c r="G5" s="703" t="s">
        <v>64</v>
      </c>
      <c r="H5" s="50"/>
      <c r="I5" s="731" t="s">
        <v>244</v>
      </c>
      <c r="J5" s="731"/>
      <c r="K5" s="731"/>
      <c r="L5" s="731"/>
      <c r="M5" s="731"/>
      <c r="N5" s="731"/>
      <c r="O5" s="731"/>
      <c r="P5" s="731"/>
      <c r="Q5" s="60"/>
      <c r="R5" s="731" t="s">
        <v>42</v>
      </c>
      <c r="S5" s="731"/>
      <c r="T5" s="731"/>
      <c r="U5" s="731"/>
      <c r="V5" s="731"/>
      <c r="W5" s="731"/>
      <c r="X5" s="731"/>
      <c r="Y5" s="731"/>
      <c r="Z5" s="720" t="s">
        <v>230</v>
      </c>
      <c r="AA5" s="716" t="s">
        <v>231</v>
      </c>
    </row>
    <row r="6" spans="4:27" ht="13.5" hidden="1">
      <c r="D6" s="689"/>
      <c r="E6" s="689"/>
      <c r="F6" s="689"/>
      <c r="G6" s="705"/>
      <c r="H6" s="51"/>
      <c r="I6" s="731" t="s">
        <v>107</v>
      </c>
      <c r="J6" s="731" t="s">
        <v>217</v>
      </c>
      <c r="K6" s="60"/>
      <c r="L6" s="731"/>
      <c r="M6" s="731"/>
      <c r="N6" s="731" t="s">
        <v>208</v>
      </c>
      <c r="O6" s="731" t="s">
        <v>71</v>
      </c>
      <c r="P6" s="720" t="s">
        <v>72</v>
      </c>
      <c r="Q6" s="63"/>
      <c r="R6" s="731" t="s">
        <v>107</v>
      </c>
      <c r="S6" s="731" t="s">
        <v>217</v>
      </c>
      <c r="T6" s="60"/>
      <c r="U6" s="731"/>
      <c r="V6" s="731"/>
      <c r="W6" s="731" t="s">
        <v>208</v>
      </c>
      <c r="X6" s="731" t="s">
        <v>71</v>
      </c>
      <c r="Y6" s="720" t="s">
        <v>72</v>
      </c>
      <c r="Z6" s="720"/>
      <c r="AA6" s="716"/>
    </row>
    <row r="7" spans="1:27" ht="13.5" hidden="1">
      <c r="A7" t="s">
        <v>245</v>
      </c>
      <c r="B7" t="s">
        <v>226</v>
      </c>
      <c r="C7" t="s">
        <v>60</v>
      </c>
      <c r="D7" s="728"/>
      <c r="E7" s="728"/>
      <c r="F7" s="728"/>
      <c r="G7" s="726"/>
      <c r="H7" s="52"/>
      <c r="I7" s="725"/>
      <c r="J7" s="725"/>
      <c r="K7" s="64"/>
      <c r="L7" s="725"/>
      <c r="M7" s="725"/>
      <c r="N7" s="725"/>
      <c r="O7" s="725"/>
      <c r="P7" s="721"/>
      <c r="Q7" s="65"/>
      <c r="R7" s="725"/>
      <c r="S7" s="725"/>
      <c r="T7" s="64"/>
      <c r="U7" s="725"/>
      <c r="V7" s="725"/>
      <c r="W7" s="725"/>
      <c r="X7" s="725"/>
      <c r="Y7" s="721"/>
      <c r="Z7" s="721"/>
      <c r="AA7" s="717"/>
    </row>
    <row r="8" spans="1:27" ht="13.5" hidden="1">
      <c r="A8" s="53"/>
      <c r="B8" s="53"/>
      <c r="C8" s="53"/>
      <c r="D8" s="54"/>
      <c r="E8" s="55"/>
      <c r="F8" s="55"/>
      <c r="G8" s="56"/>
      <c r="H8" s="56"/>
      <c r="I8" s="66"/>
      <c r="J8" s="67"/>
      <c r="K8" s="68"/>
      <c r="L8" s="67"/>
      <c r="M8" s="67"/>
      <c r="N8" s="67"/>
      <c r="O8" s="67">
        <f aca="true" t="shared" si="0" ref="O8:O14">I8+J8-N8</f>
        <v>0</v>
      </c>
      <c r="P8" s="69">
        <f>RANK(O8,$O$8:$O$17)</f>
        <v>1</v>
      </c>
      <c r="Q8" s="69"/>
      <c r="R8" s="67"/>
      <c r="S8" s="67"/>
      <c r="T8" s="68"/>
      <c r="U8" s="67"/>
      <c r="V8" s="67"/>
      <c r="W8" s="67"/>
      <c r="X8" s="67">
        <f aca="true" t="shared" si="1" ref="X8:X14">R8+S8-W8</f>
        <v>0</v>
      </c>
      <c r="Y8" s="69">
        <f>RANK(X8,$X$8:$X$17)</f>
        <v>1</v>
      </c>
      <c r="Z8" s="76">
        <f>SUM(O8+X8)</f>
        <v>0</v>
      </c>
      <c r="AA8" s="69">
        <f>RANK(Z8,$Z$8:$Z$17)</f>
        <v>1</v>
      </c>
    </row>
    <row r="9" spans="1:27" ht="13.5" hidden="1">
      <c r="A9" s="53"/>
      <c r="B9" s="53"/>
      <c r="C9" s="53"/>
      <c r="D9" s="15"/>
      <c r="E9" s="55"/>
      <c r="F9" s="55"/>
      <c r="G9" s="30"/>
      <c r="H9" s="30"/>
      <c r="I9" s="70"/>
      <c r="J9" s="71"/>
      <c r="K9" s="68"/>
      <c r="L9" s="71"/>
      <c r="M9" s="71"/>
      <c r="N9" s="67"/>
      <c r="O9" s="67">
        <f t="shared" si="0"/>
        <v>0</v>
      </c>
      <c r="P9" s="69">
        <f aca="true" t="shared" si="2" ref="P9:P17">RANK(O9,$O$8:$O$17)</f>
        <v>1</v>
      </c>
      <c r="Q9" s="69"/>
      <c r="R9" s="71"/>
      <c r="S9" s="71"/>
      <c r="T9" s="68"/>
      <c r="U9" s="71"/>
      <c r="V9" s="71"/>
      <c r="W9" s="67"/>
      <c r="X9" s="67">
        <f t="shared" si="1"/>
        <v>0</v>
      </c>
      <c r="Y9" s="69">
        <f aca="true" t="shared" si="3" ref="Y9:Y17">RANK(X9,$X$8:$X$17)</f>
        <v>1</v>
      </c>
      <c r="Z9" s="76">
        <f aca="true" t="shared" si="4" ref="Z9:Z17">SUM(O9+X9)</f>
        <v>0</v>
      </c>
      <c r="AA9" s="69">
        <f aca="true" t="shared" si="5" ref="AA9:AA17">RANK(Z9,$Z$8:$Z$17)</f>
        <v>1</v>
      </c>
    </row>
    <row r="10" spans="1:27" ht="13.5" hidden="1">
      <c r="A10" s="53"/>
      <c r="B10" s="53"/>
      <c r="C10" s="53"/>
      <c r="D10" s="15"/>
      <c r="E10" s="55"/>
      <c r="F10" s="55"/>
      <c r="G10" s="30"/>
      <c r="H10" s="30"/>
      <c r="I10" s="70"/>
      <c r="J10" s="71"/>
      <c r="K10" s="68"/>
      <c r="L10" s="71"/>
      <c r="M10" s="71"/>
      <c r="N10" s="67"/>
      <c r="O10" s="67">
        <f t="shared" si="0"/>
        <v>0</v>
      </c>
      <c r="P10" s="69">
        <f t="shared" si="2"/>
        <v>1</v>
      </c>
      <c r="Q10" s="69"/>
      <c r="R10" s="71"/>
      <c r="S10" s="71"/>
      <c r="T10" s="68"/>
      <c r="U10" s="71"/>
      <c r="V10" s="71"/>
      <c r="W10" s="67"/>
      <c r="X10" s="67">
        <f t="shared" si="1"/>
        <v>0</v>
      </c>
      <c r="Y10" s="69">
        <f t="shared" si="3"/>
        <v>1</v>
      </c>
      <c r="Z10" s="76">
        <f t="shared" si="4"/>
        <v>0</v>
      </c>
      <c r="AA10" s="69">
        <f t="shared" si="5"/>
        <v>1</v>
      </c>
    </row>
    <row r="11" spans="1:27" ht="13.5" hidden="1">
      <c r="A11" s="53"/>
      <c r="B11" s="53"/>
      <c r="C11" s="53"/>
      <c r="D11" s="15"/>
      <c r="E11" s="55"/>
      <c r="F11" s="55"/>
      <c r="G11" s="30"/>
      <c r="H11" s="30"/>
      <c r="I11" s="70"/>
      <c r="J11" s="71"/>
      <c r="K11" s="68"/>
      <c r="L11" s="71"/>
      <c r="M11" s="71"/>
      <c r="N11" s="67"/>
      <c r="O11" s="67">
        <f t="shared" si="0"/>
        <v>0</v>
      </c>
      <c r="P11" s="69">
        <f t="shared" si="2"/>
        <v>1</v>
      </c>
      <c r="Q11" s="69"/>
      <c r="R11" s="71"/>
      <c r="S11" s="71"/>
      <c r="T11" s="68"/>
      <c r="U11" s="71"/>
      <c r="V11" s="71"/>
      <c r="W11" s="67"/>
      <c r="X11" s="67">
        <f t="shared" si="1"/>
        <v>0</v>
      </c>
      <c r="Y11" s="69">
        <f t="shared" si="3"/>
        <v>1</v>
      </c>
      <c r="Z11" s="76">
        <f t="shared" si="4"/>
        <v>0</v>
      </c>
      <c r="AA11" s="69">
        <f t="shared" si="5"/>
        <v>1</v>
      </c>
    </row>
    <row r="12" spans="1:27" ht="13.5" hidden="1">
      <c r="A12" s="53"/>
      <c r="B12" s="53"/>
      <c r="C12" s="53"/>
      <c r="D12" s="15"/>
      <c r="E12" s="55"/>
      <c r="F12" s="55"/>
      <c r="G12" s="30"/>
      <c r="H12" s="30"/>
      <c r="I12" s="70"/>
      <c r="J12" s="71"/>
      <c r="K12" s="68"/>
      <c r="L12" s="71"/>
      <c r="M12" s="71"/>
      <c r="N12" s="67"/>
      <c r="O12" s="67">
        <f t="shared" si="0"/>
        <v>0</v>
      </c>
      <c r="P12" s="69">
        <f t="shared" si="2"/>
        <v>1</v>
      </c>
      <c r="Q12" s="69"/>
      <c r="R12" s="71"/>
      <c r="S12" s="71"/>
      <c r="T12" s="68"/>
      <c r="U12" s="71"/>
      <c r="V12" s="71"/>
      <c r="W12" s="67"/>
      <c r="X12" s="67">
        <f t="shared" si="1"/>
        <v>0</v>
      </c>
      <c r="Y12" s="69">
        <f t="shared" si="3"/>
        <v>1</v>
      </c>
      <c r="Z12" s="76">
        <f t="shared" si="4"/>
        <v>0</v>
      </c>
      <c r="AA12" s="69">
        <f t="shared" si="5"/>
        <v>1</v>
      </c>
    </row>
    <row r="13" spans="1:27" ht="13.5" hidden="1">
      <c r="A13" s="53"/>
      <c r="B13" s="53"/>
      <c r="C13" s="53"/>
      <c r="D13" s="15"/>
      <c r="E13" s="57"/>
      <c r="F13" s="55"/>
      <c r="G13" s="30"/>
      <c r="H13" s="30"/>
      <c r="I13" s="70"/>
      <c r="J13" s="71"/>
      <c r="K13" s="68"/>
      <c r="L13" s="71"/>
      <c r="M13" s="71"/>
      <c r="N13" s="67"/>
      <c r="O13" s="67">
        <f t="shared" si="0"/>
        <v>0</v>
      </c>
      <c r="P13" s="69">
        <f t="shared" si="2"/>
        <v>1</v>
      </c>
      <c r="Q13" s="69"/>
      <c r="R13" s="71"/>
      <c r="S13" s="71"/>
      <c r="T13" s="68"/>
      <c r="U13" s="71"/>
      <c r="V13" s="71"/>
      <c r="W13" s="67"/>
      <c r="X13" s="67">
        <f t="shared" si="1"/>
        <v>0</v>
      </c>
      <c r="Y13" s="69">
        <f t="shared" si="3"/>
        <v>1</v>
      </c>
      <c r="Z13" s="76">
        <f t="shared" si="4"/>
        <v>0</v>
      </c>
      <c r="AA13" s="69">
        <f t="shared" si="5"/>
        <v>1</v>
      </c>
    </row>
    <row r="14" spans="1:27" ht="13.5" hidden="1">
      <c r="A14" s="53"/>
      <c r="B14" s="53"/>
      <c r="C14" s="53"/>
      <c r="D14" s="15"/>
      <c r="E14" s="58"/>
      <c r="F14" s="55"/>
      <c r="G14" s="30"/>
      <c r="H14" s="30"/>
      <c r="I14" s="70"/>
      <c r="J14" s="71"/>
      <c r="K14" s="68"/>
      <c r="L14" s="71"/>
      <c r="M14" s="71"/>
      <c r="N14" s="67"/>
      <c r="O14" s="67">
        <f t="shared" si="0"/>
        <v>0</v>
      </c>
      <c r="P14" s="69">
        <f t="shared" si="2"/>
        <v>1</v>
      </c>
      <c r="Q14" s="69"/>
      <c r="R14" s="71"/>
      <c r="S14" s="71"/>
      <c r="T14" s="68">
        <f>(R14+S14)/2</f>
        <v>0</v>
      </c>
      <c r="U14" s="71"/>
      <c r="V14" s="71"/>
      <c r="W14" s="67"/>
      <c r="X14" s="67">
        <f t="shared" si="1"/>
        <v>0</v>
      </c>
      <c r="Y14" s="69">
        <f t="shared" si="3"/>
        <v>1</v>
      </c>
      <c r="Z14" s="76">
        <f t="shared" si="4"/>
        <v>0</v>
      </c>
      <c r="AA14" s="69">
        <f t="shared" si="5"/>
        <v>1</v>
      </c>
    </row>
    <row r="15" spans="1:27" ht="13.5" hidden="1">
      <c r="A15" s="53"/>
      <c r="B15" s="53"/>
      <c r="C15" s="53"/>
      <c r="D15" s="15"/>
      <c r="E15" s="55"/>
      <c r="F15" s="55"/>
      <c r="G15" s="30"/>
      <c r="H15" s="30"/>
      <c r="I15" s="71"/>
      <c r="J15" s="71"/>
      <c r="K15" s="68">
        <f>(I15+J15)/2</f>
        <v>0</v>
      </c>
      <c r="L15" s="71"/>
      <c r="M15" s="71"/>
      <c r="N15" s="67"/>
      <c r="O15" s="67">
        <f>K15+L15+M15-N15</f>
        <v>0</v>
      </c>
      <c r="P15" s="69">
        <f t="shared" si="2"/>
        <v>1</v>
      </c>
      <c r="Q15" s="69"/>
      <c r="R15" s="71"/>
      <c r="S15" s="71"/>
      <c r="T15" s="68">
        <f>(R15+S15)/2</f>
        <v>0</v>
      </c>
      <c r="U15" s="71"/>
      <c r="V15" s="71"/>
      <c r="W15" s="67"/>
      <c r="X15" s="67">
        <f>T15+U15+V15-W15</f>
        <v>0</v>
      </c>
      <c r="Y15" s="69">
        <f t="shared" si="3"/>
        <v>1</v>
      </c>
      <c r="Z15" s="76">
        <f t="shared" si="4"/>
        <v>0</v>
      </c>
      <c r="AA15" s="69">
        <f t="shared" si="5"/>
        <v>1</v>
      </c>
    </row>
    <row r="16" spans="1:27" ht="13.5" hidden="1">
      <c r="A16" s="53"/>
      <c r="B16" s="53"/>
      <c r="C16" s="53"/>
      <c r="D16" s="15"/>
      <c r="E16" s="55"/>
      <c r="F16" s="55"/>
      <c r="G16" s="30"/>
      <c r="H16" s="30"/>
      <c r="I16" s="71"/>
      <c r="J16" s="71"/>
      <c r="K16" s="68">
        <f>(I16+J16)/2</f>
        <v>0</v>
      </c>
      <c r="L16" s="71"/>
      <c r="M16" s="71"/>
      <c r="N16" s="67"/>
      <c r="O16" s="67">
        <f>K16+L16+M16-N16</f>
        <v>0</v>
      </c>
      <c r="P16" s="69">
        <f t="shared" si="2"/>
        <v>1</v>
      </c>
      <c r="Q16" s="69"/>
      <c r="R16" s="71"/>
      <c r="S16" s="71"/>
      <c r="T16" s="68">
        <f>(R16+S16)/2</f>
        <v>0</v>
      </c>
      <c r="U16" s="71"/>
      <c r="V16" s="71"/>
      <c r="W16" s="67"/>
      <c r="X16" s="67">
        <f>T16+U16+V16-W16</f>
        <v>0</v>
      </c>
      <c r="Y16" s="69">
        <f t="shared" si="3"/>
        <v>1</v>
      </c>
      <c r="Z16" s="76">
        <f t="shared" si="4"/>
        <v>0</v>
      </c>
      <c r="AA16" s="69">
        <f t="shared" si="5"/>
        <v>1</v>
      </c>
    </row>
    <row r="17" spans="1:27" ht="13.5" hidden="1">
      <c r="A17" s="53"/>
      <c r="B17" s="53"/>
      <c r="C17" s="53"/>
      <c r="D17" s="15"/>
      <c r="E17" s="58"/>
      <c r="F17" s="55"/>
      <c r="G17" s="30"/>
      <c r="H17" s="30"/>
      <c r="I17" s="71"/>
      <c r="J17" s="71"/>
      <c r="K17" s="68">
        <f>(I17+J17)/2</f>
        <v>0</v>
      </c>
      <c r="L17" s="71"/>
      <c r="M17" s="71"/>
      <c r="N17" s="67"/>
      <c r="O17" s="67">
        <f>K17+L17+M17-N17</f>
        <v>0</v>
      </c>
      <c r="P17" s="69">
        <f t="shared" si="2"/>
        <v>1</v>
      </c>
      <c r="Q17" s="69"/>
      <c r="R17" s="71"/>
      <c r="S17" s="71"/>
      <c r="T17" s="68">
        <f>(R17+S17)/2</f>
        <v>0</v>
      </c>
      <c r="U17" s="71"/>
      <c r="V17" s="71"/>
      <c r="W17" s="67"/>
      <c r="X17" s="67">
        <f>T17+U17+V17-W17</f>
        <v>0</v>
      </c>
      <c r="Y17" s="69">
        <f t="shared" si="3"/>
        <v>1</v>
      </c>
      <c r="Z17" s="76">
        <f t="shared" si="4"/>
        <v>0</v>
      </c>
      <c r="AA17" s="69">
        <f t="shared" si="5"/>
        <v>1</v>
      </c>
    </row>
    <row r="18" spans="1:26" ht="13.5" hidden="1">
      <c r="A18" s="53"/>
      <c r="B18" s="53"/>
      <c r="C18" s="53"/>
      <c r="D18" s="46"/>
      <c r="E18" s="46"/>
      <c r="F18" s="45"/>
      <c r="G18" s="45"/>
      <c r="H18" s="45"/>
      <c r="I18" s="45"/>
      <c r="J18" s="47"/>
      <c r="K18" s="47"/>
      <c r="L18" s="47"/>
      <c r="M18" s="47"/>
      <c r="N18" s="47"/>
      <c r="O18" s="47"/>
      <c r="P18" s="46"/>
      <c r="Q18" s="46"/>
      <c r="R18" s="47"/>
      <c r="S18" s="47"/>
      <c r="T18" s="47"/>
      <c r="U18" s="47"/>
      <c r="V18" s="47"/>
      <c r="W18" s="47"/>
      <c r="X18" s="46"/>
      <c r="Y18" s="47"/>
      <c r="Z18" s="46"/>
    </row>
    <row r="19" spans="1:27" ht="27.75" customHeight="1">
      <c r="A19" s="53"/>
      <c r="B19" s="53"/>
      <c r="C19" s="53"/>
      <c r="D19" s="630" t="s">
        <v>282</v>
      </c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5"/>
      <c r="T19" s="755"/>
      <c r="U19" s="755"/>
      <c r="V19" s="755"/>
      <c r="W19" s="755"/>
      <c r="X19" s="755"/>
      <c r="Y19" s="755"/>
      <c r="Z19" s="755"/>
      <c r="AA19" s="755"/>
    </row>
    <row r="20" spans="1:27" ht="18" customHeight="1">
      <c r="A20" s="53"/>
      <c r="B20" s="53"/>
      <c r="C20" s="53"/>
      <c r="D20" s="740" t="s">
        <v>246</v>
      </c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</row>
    <row r="21" spans="1:27" ht="13.5">
      <c r="A21" s="53"/>
      <c r="B21" s="53"/>
      <c r="C21" s="53"/>
      <c r="D21" s="689" t="s">
        <v>228</v>
      </c>
      <c r="E21" s="689" t="s">
        <v>65</v>
      </c>
      <c r="F21" s="689" t="s">
        <v>229</v>
      </c>
      <c r="G21" s="727" t="s">
        <v>64</v>
      </c>
      <c r="H21" s="731" t="s">
        <v>284</v>
      </c>
      <c r="I21" s="731"/>
      <c r="J21" s="731"/>
      <c r="K21" s="731"/>
      <c r="L21" s="731"/>
      <c r="M21" s="731"/>
      <c r="N21" s="731"/>
      <c r="O21" s="731"/>
      <c r="P21" s="741"/>
      <c r="Q21" s="741" t="s">
        <v>283</v>
      </c>
      <c r="R21" s="753"/>
      <c r="S21" s="753"/>
      <c r="T21" s="753"/>
      <c r="U21" s="753"/>
      <c r="V21" s="753"/>
      <c r="W21" s="753"/>
      <c r="X21" s="753"/>
      <c r="Y21" s="754"/>
      <c r="Z21" s="719" t="s">
        <v>230</v>
      </c>
      <c r="AA21" s="716" t="s">
        <v>231</v>
      </c>
    </row>
    <row r="22" spans="1:27" ht="13.5">
      <c r="A22" s="53"/>
      <c r="B22" s="53"/>
      <c r="C22" s="53"/>
      <c r="D22" s="689"/>
      <c r="E22" s="689"/>
      <c r="F22" s="689"/>
      <c r="G22" s="705"/>
      <c r="H22" s="705" t="s">
        <v>210</v>
      </c>
      <c r="I22" s="724" t="s">
        <v>204</v>
      </c>
      <c r="J22" s="724" t="s">
        <v>205</v>
      </c>
      <c r="K22" s="72"/>
      <c r="L22" s="724" t="s">
        <v>206</v>
      </c>
      <c r="M22" s="724" t="s">
        <v>207</v>
      </c>
      <c r="N22" s="724" t="s">
        <v>208</v>
      </c>
      <c r="O22" s="724" t="s">
        <v>71</v>
      </c>
      <c r="P22" s="722" t="s">
        <v>72</v>
      </c>
      <c r="Q22" s="722" t="s">
        <v>210</v>
      </c>
      <c r="R22" s="724" t="s">
        <v>204</v>
      </c>
      <c r="S22" s="724" t="s">
        <v>205</v>
      </c>
      <c r="T22" s="72"/>
      <c r="U22" s="724" t="s">
        <v>206</v>
      </c>
      <c r="V22" s="724" t="s">
        <v>207</v>
      </c>
      <c r="W22" s="724" t="s">
        <v>208</v>
      </c>
      <c r="X22" s="724" t="s">
        <v>71</v>
      </c>
      <c r="Y22" s="722" t="s">
        <v>72</v>
      </c>
      <c r="Z22" s="720"/>
      <c r="AA22" s="716"/>
    </row>
    <row r="23" spans="1:27" ht="13.5">
      <c r="A23" s="53"/>
      <c r="B23" s="53"/>
      <c r="C23" s="53"/>
      <c r="D23" s="728"/>
      <c r="E23" s="728"/>
      <c r="F23" s="728"/>
      <c r="G23" s="726"/>
      <c r="H23" s="726"/>
      <c r="I23" s="725"/>
      <c r="J23" s="725"/>
      <c r="K23" s="64"/>
      <c r="L23" s="725"/>
      <c r="M23" s="725"/>
      <c r="N23" s="725"/>
      <c r="O23" s="725"/>
      <c r="P23" s="721"/>
      <c r="Q23" s="737"/>
      <c r="R23" s="725"/>
      <c r="S23" s="725"/>
      <c r="T23" s="64"/>
      <c r="U23" s="725"/>
      <c r="V23" s="725"/>
      <c r="W23" s="725"/>
      <c r="X23" s="725"/>
      <c r="Y23" s="721"/>
      <c r="Z23" s="721"/>
      <c r="AA23" s="717"/>
    </row>
    <row r="24" spans="1:27" ht="18" customHeight="1">
      <c r="A24" s="53"/>
      <c r="B24" s="53"/>
      <c r="C24" s="53"/>
      <c r="D24" s="689">
        <v>1</v>
      </c>
      <c r="E24" s="689" t="s">
        <v>285</v>
      </c>
      <c r="F24" s="704" t="s">
        <v>36</v>
      </c>
      <c r="G24" s="689">
        <v>6</v>
      </c>
      <c r="H24" s="751">
        <v>0.06041666666666667</v>
      </c>
      <c r="I24" s="71">
        <v>1.2</v>
      </c>
      <c r="J24" s="71">
        <v>0.8</v>
      </c>
      <c r="K24" s="68"/>
      <c r="L24" s="71">
        <v>3.8</v>
      </c>
      <c r="M24" s="71">
        <v>5.8</v>
      </c>
      <c r="N24" s="723"/>
      <c r="O24" s="723">
        <f>I25+L25-N26</f>
        <v>2.4000000000000004</v>
      </c>
      <c r="P24" s="715">
        <f>RANK(O24,$O$24:$O$29)</f>
        <v>3</v>
      </c>
      <c r="Q24" s="751">
        <v>0.06041666666666667</v>
      </c>
      <c r="R24" s="71">
        <v>0.6</v>
      </c>
      <c r="S24" s="71">
        <v>0.5</v>
      </c>
      <c r="T24" s="68"/>
      <c r="U24" s="71">
        <v>3.4</v>
      </c>
      <c r="V24" s="71">
        <v>6.25</v>
      </c>
      <c r="W24" s="723"/>
      <c r="X24" s="723">
        <f>R25+U25-W24</f>
        <v>1.4499999999999997</v>
      </c>
      <c r="Y24" s="715">
        <f>RANK(X24,$X$24:$X$29)</f>
        <v>3</v>
      </c>
      <c r="Z24" s="718">
        <f>SUM(O24+X24)</f>
        <v>3.85</v>
      </c>
      <c r="AA24" s="715">
        <f>RANK(Z24,$Z$24:$Z$29)</f>
        <v>3</v>
      </c>
    </row>
    <row r="25" spans="1:27" ht="18" customHeight="1">
      <c r="A25" s="53"/>
      <c r="B25" s="53"/>
      <c r="C25" s="53"/>
      <c r="D25" s="689"/>
      <c r="E25" s="689"/>
      <c r="F25" s="704"/>
      <c r="G25" s="689"/>
      <c r="H25" s="689"/>
      <c r="I25" s="729">
        <f>SUM(I24+J24)</f>
        <v>2</v>
      </c>
      <c r="J25" s="729"/>
      <c r="K25" s="68"/>
      <c r="L25" s="729">
        <f>10-SUM(L24+M24)</f>
        <v>0.40000000000000036</v>
      </c>
      <c r="M25" s="729"/>
      <c r="N25" s="723"/>
      <c r="O25" s="723"/>
      <c r="P25" s="715"/>
      <c r="Q25" s="689"/>
      <c r="R25" s="729">
        <f>SUM(R24:S24)</f>
        <v>1.1</v>
      </c>
      <c r="S25" s="729"/>
      <c r="T25" s="68"/>
      <c r="U25" s="729">
        <f>10-SUM(U24:V24)</f>
        <v>0.34999999999999964</v>
      </c>
      <c r="V25" s="729"/>
      <c r="W25" s="723"/>
      <c r="X25" s="723"/>
      <c r="Y25" s="715"/>
      <c r="Z25" s="718"/>
      <c r="AA25" s="715"/>
    </row>
    <row r="26" spans="1:27" ht="18" customHeight="1">
      <c r="A26" s="53"/>
      <c r="B26" s="53"/>
      <c r="C26" s="53"/>
      <c r="D26" s="689">
        <v>2</v>
      </c>
      <c r="E26" s="689" t="s">
        <v>37</v>
      </c>
      <c r="F26" s="704" t="s">
        <v>36</v>
      </c>
      <c r="G26" s="689">
        <v>6</v>
      </c>
      <c r="H26" s="751">
        <v>0.061111111111111116</v>
      </c>
      <c r="I26" s="71">
        <v>1.5</v>
      </c>
      <c r="J26" s="71">
        <v>1.2</v>
      </c>
      <c r="K26" s="68"/>
      <c r="L26" s="71">
        <v>3.2</v>
      </c>
      <c r="M26" s="71">
        <v>4.2</v>
      </c>
      <c r="N26" s="723"/>
      <c r="O26" s="723">
        <f>I27+L27-N26</f>
        <v>5.3</v>
      </c>
      <c r="P26" s="715">
        <f>RANK(O26,$O$24:$O$29)</f>
        <v>1</v>
      </c>
      <c r="Q26" s="752" t="s">
        <v>294</v>
      </c>
      <c r="R26" s="71">
        <v>1.8</v>
      </c>
      <c r="S26" s="71">
        <v>1.4</v>
      </c>
      <c r="T26" s="68"/>
      <c r="U26" s="71">
        <v>2.9</v>
      </c>
      <c r="V26" s="71">
        <v>4.55</v>
      </c>
      <c r="W26" s="723"/>
      <c r="X26" s="723">
        <f>R27+U27-W26</f>
        <v>5.750000000000001</v>
      </c>
      <c r="Y26" s="715">
        <f>RANK(X26,$X$24:$X$29)</f>
        <v>1</v>
      </c>
      <c r="Z26" s="718">
        <f>SUM(O26+X26)</f>
        <v>11.05</v>
      </c>
      <c r="AA26" s="715">
        <f>RANK(Z26,$Z$24:$Z$29)</f>
        <v>1</v>
      </c>
    </row>
    <row r="27" spans="1:27" ht="18" customHeight="1">
      <c r="A27" s="53"/>
      <c r="B27" s="53"/>
      <c r="C27" s="53"/>
      <c r="D27" s="689"/>
      <c r="E27" s="689"/>
      <c r="F27" s="704"/>
      <c r="G27" s="689"/>
      <c r="H27" s="689"/>
      <c r="I27" s="729">
        <f>SUM(I26:J26)</f>
        <v>2.7</v>
      </c>
      <c r="J27" s="729"/>
      <c r="K27" s="68"/>
      <c r="L27" s="729">
        <f>10-SUM(L26:M26)</f>
        <v>2.5999999999999996</v>
      </c>
      <c r="M27" s="729"/>
      <c r="N27" s="723"/>
      <c r="O27" s="723"/>
      <c r="P27" s="715"/>
      <c r="Q27" s="752"/>
      <c r="R27" s="729">
        <f>SUM(R26:S26)</f>
        <v>3.2</v>
      </c>
      <c r="S27" s="729"/>
      <c r="T27" s="68"/>
      <c r="U27" s="732">
        <f>10-SUM(U26:V26)</f>
        <v>2.5500000000000007</v>
      </c>
      <c r="V27" s="733"/>
      <c r="W27" s="723"/>
      <c r="X27" s="723"/>
      <c r="Y27" s="715"/>
      <c r="Z27" s="718"/>
      <c r="AA27" s="715"/>
    </row>
    <row r="28" spans="1:27" ht="18" customHeight="1">
      <c r="A28" s="53"/>
      <c r="B28" s="53"/>
      <c r="C28" s="53"/>
      <c r="D28" s="689">
        <v>3</v>
      </c>
      <c r="E28" s="689" t="s">
        <v>286</v>
      </c>
      <c r="F28" s="704" t="s">
        <v>36</v>
      </c>
      <c r="G28" s="689">
        <v>6</v>
      </c>
      <c r="H28" s="751">
        <v>0.06180555555555556</v>
      </c>
      <c r="I28" s="71">
        <v>1.3</v>
      </c>
      <c r="J28" s="71">
        <v>1.4</v>
      </c>
      <c r="K28" s="68"/>
      <c r="L28" s="71">
        <v>3</v>
      </c>
      <c r="M28" s="71">
        <v>4.95</v>
      </c>
      <c r="N28" s="723"/>
      <c r="O28" s="723">
        <f>I29+L29-N28</f>
        <v>4.75</v>
      </c>
      <c r="P28" s="715">
        <f>RANK(O28,$O$24:$O$29)</f>
        <v>2</v>
      </c>
      <c r="Q28" s="752" t="s">
        <v>293</v>
      </c>
      <c r="R28" s="71">
        <v>1.4</v>
      </c>
      <c r="S28" s="71">
        <v>1</v>
      </c>
      <c r="T28" s="68"/>
      <c r="U28" s="71">
        <v>2.5</v>
      </c>
      <c r="V28" s="71">
        <v>4.6</v>
      </c>
      <c r="W28" s="723"/>
      <c r="X28" s="723">
        <f>R29+U29-W28</f>
        <v>5.300000000000001</v>
      </c>
      <c r="Y28" s="715">
        <f>RANK(X28,$X$24:$X$29)</f>
        <v>2</v>
      </c>
      <c r="Z28" s="718">
        <f>SUM(O28+X28)</f>
        <v>10.05</v>
      </c>
      <c r="AA28" s="715">
        <f>RANK(Z28,$Z$24:$Z$29)</f>
        <v>2</v>
      </c>
    </row>
    <row r="29" spans="1:27" ht="18" customHeight="1">
      <c r="A29" s="53"/>
      <c r="B29" s="53"/>
      <c r="C29" s="53"/>
      <c r="D29" s="689"/>
      <c r="E29" s="689"/>
      <c r="F29" s="704"/>
      <c r="G29" s="689"/>
      <c r="H29" s="689"/>
      <c r="I29" s="729">
        <f>SUM(I28+J28)</f>
        <v>2.7</v>
      </c>
      <c r="J29" s="729"/>
      <c r="K29" s="68"/>
      <c r="L29" s="729">
        <f>10-SUM(L28+M28)</f>
        <v>2.05</v>
      </c>
      <c r="M29" s="729"/>
      <c r="N29" s="723"/>
      <c r="O29" s="723"/>
      <c r="P29" s="715"/>
      <c r="Q29" s="752"/>
      <c r="R29" s="729">
        <f>SUM(R28+S28)</f>
        <v>2.4</v>
      </c>
      <c r="S29" s="729"/>
      <c r="T29" s="68"/>
      <c r="U29" s="732">
        <f>10-SUM(U28+V28)</f>
        <v>2.9000000000000004</v>
      </c>
      <c r="V29" s="733"/>
      <c r="W29" s="723"/>
      <c r="X29" s="723"/>
      <c r="Y29" s="715"/>
      <c r="Z29" s="718"/>
      <c r="AA29" s="715"/>
    </row>
    <row r="30" spans="1:27" ht="18" customHeight="1" hidden="1">
      <c r="A30" s="53"/>
      <c r="B30" s="53"/>
      <c r="C30" s="53"/>
      <c r="D30" s="703"/>
      <c r="E30" s="703"/>
      <c r="F30" s="703"/>
      <c r="G30" s="703"/>
      <c r="H30" s="703"/>
      <c r="I30" s="71"/>
      <c r="J30" s="71"/>
      <c r="K30" s="68"/>
      <c r="L30" s="71"/>
      <c r="M30" s="71"/>
      <c r="N30" s="736"/>
      <c r="O30" s="736"/>
      <c r="P30" s="734"/>
      <c r="Q30" s="734"/>
      <c r="R30" s="71"/>
      <c r="S30" s="71"/>
      <c r="T30" s="68"/>
      <c r="U30" s="71"/>
      <c r="V30" s="71"/>
      <c r="W30" s="736"/>
      <c r="X30" s="736"/>
      <c r="Y30" s="734"/>
      <c r="Z30" s="735"/>
      <c r="AA30" s="734"/>
    </row>
    <row r="31" spans="1:27" ht="18" customHeight="1" hidden="1">
      <c r="A31" s="53"/>
      <c r="B31" s="53"/>
      <c r="C31" s="53"/>
      <c r="D31" s="704"/>
      <c r="E31" s="704"/>
      <c r="F31" s="704"/>
      <c r="G31" s="704"/>
      <c r="H31" s="704"/>
      <c r="I31" s="732"/>
      <c r="J31" s="733"/>
      <c r="K31" s="68"/>
      <c r="L31" s="732"/>
      <c r="M31" s="733"/>
      <c r="N31" s="723"/>
      <c r="O31" s="723"/>
      <c r="P31" s="715"/>
      <c r="Q31" s="715"/>
      <c r="R31" s="732"/>
      <c r="S31" s="733"/>
      <c r="T31" s="68"/>
      <c r="U31" s="732"/>
      <c r="V31" s="733"/>
      <c r="W31" s="723"/>
      <c r="X31" s="723"/>
      <c r="Y31" s="715"/>
      <c r="Z31" s="718"/>
      <c r="AA31" s="715"/>
    </row>
    <row r="32" spans="1:27" ht="19.5" customHeight="1">
      <c r="A32" s="53"/>
      <c r="B32" s="53"/>
      <c r="C32" s="53"/>
      <c r="D32" s="43"/>
      <c r="E32" s="61"/>
      <c r="F32" s="61"/>
      <c r="G32" s="61"/>
      <c r="H32" s="61"/>
      <c r="I32" s="73"/>
      <c r="J32" s="73"/>
      <c r="K32" s="47"/>
      <c r="L32" s="73"/>
      <c r="M32" s="73"/>
      <c r="N32" s="73"/>
      <c r="O32" s="73"/>
      <c r="P32" s="74"/>
      <c r="Q32" s="75"/>
      <c r="R32" s="73"/>
      <c r="S32" s="73"/>
      <c r="T32" s="47"/>
      <c r="U32" s="73"/>
      <c r="V32" s="73"/>
      <c r="W32" s="73"/>
      <c r="X32" s="73"/>
      <c r="Y32" s="74"/>
      <c r="Z32" s="77"/>
      <c r="AA32" s="78"/>
    </row>
    <row r="33" spans="1:26" ht="15" customHeight="1">
      <c r="A33" s="53"/>
      <c r="B33" s="53"/>
      <c r="C33" s="53"/>
      <c r="D33" s="59" t="s">
        <v>247</v>
      </c>
      <c r="E33" s="62"/>
      <c r="F33" s="43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7" ht="13.5">
      <c r="A34" s="53"/>
      <c r="B34" s="53"/>
      <c r="C34" s="53"/>
      <c r="D34" s="689" t="s">
        <v>228</v>
      </c>
      <c r="E34" s="689" t="s">
        <v>65</v>
      </c>
      <c r="F34" s="689" t="s">
        <v>229</v>
      </c>
      <c r="G34" s="727" t="s">
        <v>64</v>
      </c>
      <c r="H34" s="731" t="s">
        <v>284</v>
      </c>
      <c r="I34" s="731"/>
      <c r="J34" s="731"/>
      <c r="K34" s="731"/>
      <c r="L34" s="731"/>
      <c r="M34" s="731"/>
      <c r="N34" s="731"/>
      <c r="O34" s="731"/>
      <c r="P34" s="731"/>
      <c r="Q34" s="741" t="s">
        <v>283</v>
      </c>
      <c r="R34" s="753"/>
      <c r="S34" s="753"/>
      <c r="T34" s="753"/>
      <c r="U34" s="753"/>
      <c r="V34" s="753"/>
      <c r="W34" s="753"/>
      <c r="X34" s="753"/>
      <c r="Y34" s="754"/>
      <c r="Z34" s="719" t="s">
        <v>230</v>
      </c>
      <c r="AA34" s="716" t="s">
        <v>231</v>
      </c>
    </row>
    <row r="35" spans="1:27" ht="13.5">
      <c r="A35" s="53"/>
      <c r="B35" s="53"/>
      <c r="C35" s="53"/>
      <c r="D35" s="689"/>
      <c r="E35" s="689"/>
      <c r="F35" s="689"/>
      <c r="G35" s="705"/>
      <c r="H35" s="705" t="s">
        <v>210</v>
      </c>
      <c r="I35" s="724" t="s">
        <v>204</v>
      </c>
      <c r="J35" s="724" t="s">
        <v>205</v>
      </c>
      <c r="K35" s="72"/>
      <c r="L35" s="724" t="s">
        <v>206</v>
      </c>
      <c r="M35" s="724" t="s">
        <v>207</v>
      </c>
      <c r="N35" s="724" t="s">
        <v>208</v>
      </c>
      <c r="O35" s="724" t="s">
        <v>71</v>
      </c>
      <c r="P35" s="722" t="s">
        <v>72</v>
      </c>
      <c r="Q35" s="705" t="s">
        <v>210</v>
      </c>
      <c r="R35" s="724" t="s">
        <v>204</v>
      </c>
      <c r="S35" s="724" t="s">
        <v>205</v>
      </c>
      <c r="T35" s="72"/>
      <c r="U35" s="724" t="s">
        <v>206</v>
      </c>
      <c r="V35" s="724" t="s">
        <v>207</v>
      </c>
      <c r="W35" s="724" t="s">
        <v>208</v>
      </c>
      <c r="X35" s="724" t="s">
        <v>71</v>
      </c>
      <c r="Y35" s="722" t="s">
        <v>72</v>
      </c>
      <c r="Z35" s="720"/>
      <c r="AA35" s="716"/>
    </row>
    <row r="36" spans="1:27" ht="14.25" thickBot="1">
      <c r="A36" s="53">
        <f>P36</f>
        <v>0</v>
      </c>
      <c r="B36" s="53">
        <f>Y36</f>
        <v>0</v>
      </c>
      <c r="C36" s="53">
        <f>AA36</f>
        <v>0</v>
      </c>
      <c r="D36" s="728"/>
      <c r="E36" s="728"/>
      <c r="F36" s="728"/>
      <c r="G36" s="726"/>
      <c r="H36" s="726"/>
      <c r="I36" s="725"/>
      <c r="J36" s="725"/>
      <c r="K36" s="64"/>
      <c r="L36" s="725"/>
      <c r="M36" s="725"/>
      <c r="N36" s="725"/>
      <c r="O36" s="725"/>
      <c r="P36" s="721"/>
      <c r="Q36" s="726"/>
      <c r="R36" s="725"/>
      <c r="S36" s="725"/>
      <c r="T36" s="64"/>
      <c r="U36" s="725"/>
      <c r="V36" s="725"/>
      <c r="W36" s="725"/>
      <c r="X36" s="725"/>
      <c r="Y36" s="721"/>
      <c r="Z36" s="721"/>
      <c r="AA36" s="717"/>
    </row>
    <row r="37" spans="1:27" ht="15.75" customHeight="1" thickTop="1">
      <c r="A37" s="53">
        <f>P37</f>
        <v>0</v>
      </c>
      <c r="B37" s="53">
        <f>Y37</f>
        <v>3</v>
      </c>
      <c r="C37" s="53">
        <f>AA37</f>
        <v>0</v>
      </c>
      <c r="D37" s="689">
        <v>1</v>
      </c>
      <c r="E37" s="738" t="s">
        <v>287</v>
      </c>
      <c r="F37" s="738" t="s">
        <v>291</v>
      </c>
      <c r="G37" s="738" t="s">
        <v>288</v>
      </c>
      <c r="H37" s="751"/>
      <c r="I37" s="71"/>
      <c r="J37" s="71"/>
      <c r="K37" s="68"/>
      <c r="L37" s="71"/>
      <c r="M37" s="71"/>
      <c r="N37" s="723"/>
      <c r="O37" s="723"/>
      <c r="P37" s="715"/>
      <c r="Q37" s="751">
        <v>0.06180555555555556</v>
      </c>
      <c r="R37" s="71">
        <v>0.6</v>
      </c>
      <c r="S37" s="71">
        <v>0.8</v>
      </c>
      <c r="T37" s="68"/>
      <c r="U37" s="71">
        <v>3.2</v>
      </c>
      <c r="V37" s="71">
        <v>4.4</v>
      </c>
      <c r="W37" s="723"/>
      <c r="X37" s="723">
        <f>R38+U38-W37</f>
        <v>3.7999999999999994</v>
      </c>
      <c r="Y37" s="715">
        <f>RANK(X37,$X$37:$X$42)</f>
        <v>3</v>
      </c>
      <c r="Z37" s="718"/>
      <c r="AA37" s="715"/>
    </row>
    <row r="38" spans="1:27" ht="15.75" customHeight="1">
      <c r="A38" s="53">
        <f aca="true" t="shared" si="6" ref="A38:A48">P38</f>
        <v>0</v>
      </c>
      <c r="B38" s="53">
        <f aca="true" t="shared" si="7" ref="B38:B48">Y38</f>
        <v>0</v>
      </c>
      <c r="C38" s="53">
        <f aca="true" t="shared" si="8" ref="C38:C48">AA38</f>
        <v>0</v>
      </c>
      <c r="D38" s="689"/>
      <c r="E38" s="704"/>
      <c r="F38" s="704"/>
      <c r="G38" s="704"/>
      <c r="H38" s="689"/>
      <c r="I38" s="729"/>
      <c r="J38" s="729"/>
      <c r="K38" s="68"/>
      <c r="L38" s="729"/>
      <c r="M38" s="729"/>
      <c r="N38" s="723"/>
      <c r="O38" s="723"/>
      <c r="P38" s="715"/>
      <c r="Q38" s="689"/>
      <c r="R38" s="729">
        <f>SUM(R37:S37)</f>
        <v>1.4</v>
      </c>
      <c r="S38" s="729"/>
      <c r="T38" s="68"/>
      <c r="U38" s="729">
        <f>10-SUM(U37:V37)</f>
        <v>2.3999999999999995</v>
      </c>
      <c r="V38" s="729"/>
      <c r="W38" s="723"/>
      <c r="X38" s="723"/>
      <c r="Y38" s="715"/>
      <c r="Z38" s="718"/>
      <c r="AA38" s="715"/>
    </row>
    <row r="39" spans="1:27" ht="15.75" customHeight="1">
      <c r="A39" s="53">
        <f t="shared" si="6"/>
        <v>1</v>
      </c>
      <c r="B39" s="53">
        <f t="shared" si="7"/>
        <v>2</v>
      </c>
      <c r="C39" s="53">
        <f t="shared" si="8"/>
        <v>1</v>
      </c>
      <c r="D39" s="689">
        <v>2</v>
      </c>
      <c r="E39" s="703" t="s">
        <v>289</v>
      </c>
      <c r="F39" s="703" t="s">
        <v>291</v>
      </c>
      <c r="G39" s="703" t="s">
        <v>288</v>
      </c>
      <c r="H39" s="751">
        <v>0.0625</v>
      </c>
      <c r="I39" s="71">
        <v>2</v>
      </c>
      <c r="J39" s="71">
        <v>2</v>
      </c>
      <c r="K39" s="68"/>
      <c r="L39" s="71">
        <v>2</v>
      </c>
      <c r="M39" s="71">
        <v>5.05</v>
      </c>
      <c r="N39" s="723"/>
      <c r="O39" s="723">
        <f>I40+L40-N39</f>
        <v>6.95</v>
      </c>
      <c r="P39" s="715">
        <f>RANK(O39,$O$37:$O$42)</f>
        <v>1</v>
      </c>
      <c r="Q39" s="751">
        <v>0.061111111111111116</v>
      </c>
      <c r="R39" s="71">
        <v>2.2</v>
      </c>
      <c r="S39" s="71">
        <v>1.6</v>
      </c>
      <c r="T39" s="68"/>
      <c r="U39" s="71">
        <v>2.3</v>
      </c>
      <c r="V39" s="71">
        <v>5.75</v>
      </c>
      <c r="W39" s="723">
        <v>0.3</v>
      </c>
      <c r="X39" s="723">
        <f>R40+U40-W39</f>
        <v>5.45</v>
      </c>
      <c r="Y39" s="715">
        <f>RANK(X39,$X$37:$X$42)</f>
        <v>2</v>
      </c>
      <c r="Z39" s="718">
        <f>SUM(O39+X39)</f>
        <v>12.4</v>
      </c>
      <c r="AA39" s="715">
        <f>RANK(Z39,$Z$37:$Z$42)</f>
        <v>1</v>
      </c>
    </row>
    <row r="40" spans="1:27" ht="15.75" customHeight="1">
      <c r="A40" s="53">
        <f t="shared" si="6"/>
        <v>0</v>
      </c>
      <c r="B40" s="53">
        <f t="shared" si="7"/>
        <v>0</v>
      </c>
      <c r="C40" s="53">
        <f t="shared" si="8"/>
        <v>0</v>
      </c>
      <c r="D40" s="689"/>
      <c r="E40" s="704"/>
      <c r="F40" s="704"/>
      <c r="G40" s="704"/>
      <c r="H40" s="689"/>
      <c r="I40" s="729">
        <f>SUM(I39:J39)</f>
        <v>4</v>
      </c>
      <c r="J40" s="729"/>
      <c r="K40" s="68"/>
      <c r="L40" s="729">
        <f>10-SUM(L39:M39)</f>
        <v>2.95</v>
      </c>
      <c r="M40" s="729"/>
      <c r="N40" s="723"/>
      <c r="O40" s="723"/>
      <c r="P40" s="715"/>
      <c r="Q40" s="689"/>
      <c r="R40" s="729">
        <f>SUM(R39:S39)</f>
        <v>3.8000000000000003</v>
      </c>
      <c r="S40" s="729"/>
      <c r="T40" s="68"/>
      <c r="U40" s="729">
        <f>10-SUM(U39:V39)</f>
        <v>1.9499999999999993</v>
      </c>
      <c r="V40" s="729"/>
      <c r="W40" s="723"/>
      <c r="X40" s="723"/>
      <c r="Y40" s="715"/>
      <c r="Z40" s="718"/>
      <c r="AA40" s="715"/>
    </row>
    <row r="41" spans="1:27" ht="15.75" customHeight="1">
      <c r="A41" s="53">
        <f t="shared" si="6"/>
        <v>2</v>
      </c>
      <c r="B41" s="53">
        <f t="shared" si="7"/>
        <v>1</v>
      </c>
      <c r="C41" s="53">
        <f t="shared" si="8"/>
        <v>2</v>
      </c>
      <c r="D41" s="689">
        <v>3</v>
      </c>
      <c r="E41" s="703" t="s">
        <v>292</v>
      </c>
      <c r="F41" s="703" t="s">
        <v>36</v>
      </c>
      <c r="G41" s="703" t="s">
        <v>290</v>
      </c>
      <c r="H41" s="751">
        <v>0.06180555555555556</v>
      </c>
      <c r="I41" s="71">
        <v>0.8</v>
      </c>
      <c r="J41" s="71">
        <v>0.7</v>
      </c>
      <c r="K41" s="68"/>
      <c r="L41" s="71">
        <v>3.1</v>
      </c>
      <c r="M41" s="71">
        <v>5.5</v>
      </c>
      <c r="N41" s="723"/>
      <c r="O41" s="723">
        <f>I42+L42-N41</f>
        <v>2.9000000000000004</v>
      </c>
      <c r="P41" s="715">
        <f>RANK(O41,$O$37:$O$42)</f>
        <v>2</v>
      </c>
      <c r="Q41" s="751">
        <v>0.06041666666666667</v>
      </c>
      <c r="R41" s="71">
        <v>1.2</v>
      </c>
      <c r="S41" s="71">
        <v>1.5</v>
      </c>
      <c r="T41" s="68"/>
      <c r="U41" s="71">
        <v>2.8</v>
      </c>
      <c r="V41" s="71">
        <v>4.4</v>
      </c>
      <c r="W41" s="723"/>
      <c r="X41" s="723">
        <f>R42+U42-W41</f>
        <v>5.5</v>
      </c>
      <c r="Y41" s="715">
        <f>RANK(X41,$X$37:$X$42)</f>
        <v>1</v>
      </c>
      <c r="Z41" s="718">
        <f>SUM(O41+X41)</f>
        <v>8.4</v>
      </c>
      <c r="AA41" s="715">
        <f>RANK(Z41,$Z$37:$Z$42)</f>
        <v>2</v>
      </c>
    </row>
    <row r="42" spans="1:27" ht="15.75" customHeight="1">
      <c r="A42" s="53">
        <f t="shared" si="6"/>
        <v>0</v>
      </c>
      <c r="B42" s="53">
        <f t="shared" si="7"/>
        <v>0</v>
      </c>
      <c r="C42" s="53">
        <f t="shared" si="8"/>
        <v>0</v>
      </c>
      <c r="D42" s="689"/>
      <c r="E42" s="704"/>
      <c r="F42" s="704"/>
      <c r="G42" s="704"/>
      <c r="H42" s="689"/>
      <c r="I42" s="729">
        <f>SUM(I41:J41)</f>
        <v>1.5</v>
      </c>
      <c r="J42" s="729"/>
      <c r="K42" s="68"/>
      <c r="L42" s="729">
        <f>10-SUM(L41:M41)</f>
        <v>1.4000000000000004</v>
      </c>
      <c r="M42" s="729"/>
      <c r="N42" s="723"/>
      <c r="O42" s="723"/>
      <c r="P42" s="715"/>
      <c r="Q42" s="689"/>
      <c r="R42" s="729">
        <f>SUM(R41:S41)</f>
        <v>2.7</v>
      </c>
      <c r="S42" s="729"/>
      <c r="T42" s="68"/>
      <c r="U42" s="729">
        <f>10-SUM(U41:V41)</f>
        <v>2.8</v>
      </c>
      <c r="V42" s="729"/>
      <c r="W42" s="723"/>
      <c r="X42" s="723"/>
      <c r="Y42" s="715"/>
      <c r="Z42" s="718"/>
      <c r="AA42" s="715"/>
    </row>
    <row r="43" spans="1:27" ht="15.75" customHeight="1" hidden="1">
      <c r="A43" s="53">
        <f t="shared" si="6"/>
        <v>0</v>
      </c>
      <c r="B43" s="53">
        <f t="shared" si="7"/>
        <v>0</v>
      </c>
      <c r="C43" s="53">
        <f t="shared" si="8"/>
        <v>0</v>
      </c>
      <c r="D43" s="689">
        <v>4</v>
      </c>
      <c r="E43" s="689"/>
      <c r="F43" s="704"/>
      <c r="G43" s="689"/>
      <c r="H43" s="689"/>
      <c r="I43" s="71"/>
      <c r="J43" s="71"/>
      <c r="K43" s="68"/>
      <c r="L43" s="71"/>
      <c r="M43" s="71"/>
      <c r="N43" s="723"/>
      <c r="O43" s="723">
        <f>I44+L44-N43</f>
        <v>10</v>
      </c>
      <c r="P43" s="715"/>
      <c r="Q43" s="689"/>
      <c r="R43" s="71"/>
      <c r="S43" s="71"/>
      <c r="T43" s="68"/>
      <c r="U43" s="71"/>
      <c r="V43" s="71"/>
      <c r="W43" s="723"/>
      <c r="X43" s="723">
        <f>R44+U44-W43</f>
        <v>10</v>
      </c>
      <c r="Y43" s="715"/>
      <c r="Z43" s="718">
        <f>SUM(O43+X43)</f>
        <v>20</v>
      </c>
      <c r="AA43" s="715"/>
    </row>
    <row r="44" spans="1:27" ht="15.75" customHeight="1" hidden="1">
      <c r="A44" s="53">
        <f t="shared" si="6"/>
        <v>0</v>
      </c>
      <c r="B44" s="53">
        <f t="shared" si="7"/>
        <v>0</v>
      </c>
      <c r="C44" s="53">
        <f t="shared" si="8"/>
        <v>0</v>
      </c>
      <c r="D44" s="689"/>
      <c r="E44" s="689"/>
      <c r="F44" s="704"/>
      <c r="G44" s="689"/>
      <c r="H44" s="689"/>
      <c r="I44" s="729">
        <f>SUM(I43:J43)</f>
        <v>0</v>
      </c>
      <c r="J44" s="729"/>
      <c r="K44" s="68"/>
      <c r="L44" s="729">
        <f>10-SUM(L43:M43)</f>
        <v>10</v>
      </c>
      <c r="M44" s="729"/>
      <c r="N44" s="723"/>
      <c r="O44" s="723"/>
      <c r="P44" s="715"/>
      <c r="Q44" s="689"/>
      <c r="R44" s="729">
        <f>SUM(R43:S43)</f>
        <v>0</v>
      </c>
      <c r="S44" s="729"/>
      <c r="T44" s="68"/>
      <c r="U44" s="729">
        <f>10-SUM(U43:V43)</f>
        <v>10</v>
      </c>
      <c r="V44" s="729"/>
      <c r="W44" s="723"/>
      <c r="X44" s="723"/>
      <c r="Y44" s="715"/>
      <c r="Z44" s="718"/>
      <c r="AA44" s="715"/>
    </row>
    <row r="45" spans="1:27" ht="15.75" customHeight="1" hidden="1">
      <c r="A45" s="53">
        <f t="shared" si="6"/>
        <v>0</v>
      </c>
      <c r="B45" s="53">
        <f t="shared" si="7"/>
        <v>0</v>
      </c>
      <c r="C45" s="53">
        <f t="shared" si="8"/>
        <v>0</v>
      </c>
      <c r="D45" s="689">
        <v>5</v>
      </c>
      <c r="E45" s="689"/>
      <c r="F45" s="704"/>
      <c r="G45" s="689"/>
      <c r="H45" s="689"/>
      <c r="I45" s="71"/>
      <c r="J45" s="71"/>
      <c r="K45" s="68"/>
      <c r="L45" s="71"/>
      <c r="M45" s="71"/>
      <c r="N45" s="723"/>
      <c r="O45" s="723">
        <f>I46+L46-N45</f>
        <v>10</v>
      </c>
      <c r="P45" s="715"/>
      <c r="Q45" s="689"/>
      <c r="R45" s="71"/>
      <c r="S45" s="71"/>
      <c r="T45" s="68"/>
      <c r="U45" s="71"/>
      <c r="V45" s="71"/>
      <c r="W45" s="723"/>
      <c r="X45" s="723">
        <f>R46+U46-W45</f>
        <v>10</v>
      </c>
      <c r="Y45" s="715"/>
      <c r="Z45" s="718">
        <f>SUM(O45+X45)</f>
        <v>20</v>
      </c>
      <c r="AA45" s="715"/>
    </row>
    <row r="46" spans="1:27" ht="15.75" customHeight="1" hidden="1">
      <c r="A46" s="53">
        <f t="shared" si="6"/>
        <v>0</v>
      </c>
      <c r="B46" s="53">
        <f t="shared" si="7"/>
        <v>0</v>
      </c>
      <c r="C46" s="53">
        <f t="shared" si="8"/>
        <v>0</v>
      </c>
      <c r="D46" s="689"/>
      <c r="E46" s="689"/>
      <c r="F46" s="704"/>
      <c r="G46" s="689"/>
      <c r="H46" s="689"/>
      <c r="I46" s="729">
        <f>SUM(I45:J45)</f>
        <v>0</v>
      </c>
      <c r="J46" s="729"/>
      <c r="K46" s="68"/>
      <c r="L46" s="729">
        <f>10-SUM(L45:M45)</f>
        <v>10</v>
      </c>
      <c r="M46" s="729"/>
      <c r="N46" s="723"/>
      <c r="O46" s="723"/>
      <c r="P46" s="715"/>
      <c r="Q46" s="689"/>
      <c r="R46" s="729">
        <f>SUM(R45:S45)</f>
        <v>0</v>
      </c>
      <c r="S46" s="729"/>
      <c r="T46" s="68"/>
      <c r="U46" s="729">
        <f>10-SUM(U45:V45)</f>
        <v>10</v>
      </c>
      <c r="V46" s="729"/>
      <c r="W46" s="723"/>
      <c r="X46" s="723"/>
      <c r="Y46" s="715"/>
      <c r="Z46" s="718"/>
      <c r="AA46" s="715"/>
    </row>
    <row r="47" spans="1:27" ht="15.75" customHeight="1" hidden="1">
      <c r="A47" s="53">
        <f t="shared" si="6"/>
        <v>0</v>
      </c>
      <c r="B47" s="53">
        <f t="shared" si="7"/>
        <v>0</v>
      </c>
      <c r="C47" s="53">
        <f t="shared" si="8"/>
        <v>0</v>
      </c>
      <c r="D47" s="689">
        <v>6</v>
      </c>
      <c r="E47" s="689"/>
      <c r="F47" s="704"/>
      <c r="G47" s="689"/>
      <c r="H47" s="689"/>
      <c r="I47" s="71"/>
      <c r="J47" s="71"/>
      <c r="K47" s="68"/>
      <c r="L47" s="71"/>
      <c r="M47" s="71"/>
      <c r="N47" s="723"/>
      <c r="O47" s="723">
        <f>I48+L48-N47</f>
        <v>10</v>
      </c>
      <c r="P47" s="715"/>
      <c r="Q47" s="689"/>
      <c r="R47" s="71"/>
      <c r="S47" s="71"/>
      <c r="T47" s="68"/>
      <c r="U47" s="71"/>
      <c r="V47" s="71"/>
      <c r="W47" s="723"/>
      <c r="X47" s="723">
        <f>R48+U48-W47</f>
        <v>10</v>
      </c>
      <c r="Y47" s="715"/>
      <c r="Z47" s="718">
        <f>SUM(O47+X47)</f>
        <v>20</v>
      </c>
      <c r="AA47" s="715"/>
    </row>
    <row r="48" spans="1:27" ht="15.75" customHeight="1" hidden="1">
      <c r="A48" s="53">
        <f t="shared" si="6"/>
        <v>0</v>
      </c>
      <c r="B48" s="53">
        <f t="shared" si="7"/>
        <v>0</v>
      </c>
      <c r="C48" s="53">
        <f t="shared" si="8"/>
        <v>0</v>
      </c>
      <c r="D48" s="689"/>
      <c r="E48" s="689"/>
      <c r="F48" s="704"/>
      <c r="G48" s="689"/>
      <c r="H48" s="689"/>
      <c r="I48" s="729">
        <f>SUM(I47:J47)</f>
        <v>0</v>
      </c>
      <c r="J48" s="729"/>
      <c r="K48" s="68"/>
      <c r="L48" s="729">
        <f>10-SUM(L47:M47)</f>
        <v>10</v>
      </c>
      <c r="M48" s="729"/>
      <c r="N48" s="723"/>
      <c r="O48" s="723"/>
      <c r="P48" s="715"/>
      <c r="Q48" s="689"/>
      <c r="R48" s="729">
        <f>SUM(R47:S47)</f>
        <v>0</v>
      </c>
      <c r="S48" s="729"/>
      <c r="T48" s="68"/>
      <c r="U48" s="729">
        <f>10-SUM(U47:V47)</f>
        <v>10</v>
      </c>
      <c r="V48" s="729"/>
      <c r="W48" s="723"/>
      <c r="X48" s="723"/>
      <c r="Y48" s="715"/>
      <c r="Z48" s="718"/>
      <c r="AA48" s="715"/>
    </row>
  </sheetData>
  <sheetProtection/>
  <mergeCells count="253">
    <mergeCell ref="U6:U7"/>
    <mergeCell ref="U27:V27"/>
    <mergeCell ref="D4:AA4"/>
    <mergeCell ref="I5:P5"/>
    <mergeCell ref="R5:Y5"/>
    <mergeCell ref="D19:AA19"/>
    <mergeCell ref="D20:AA20"/>
    <mergeCell ref="H21:P21"/>
    <mergeCell ref="Q21:Y21"/>
    <mergeCell ref="J6:J7"/>
    <mergeCell ref="N6:N7"/>
    <mergeCell ref="I29:J29"/>
    <mergeCell ref="L29:M29"/>
    <mergeCell ref="R29:S29"/>
    <mergeCell ref="U29:V29"/>
    <mergeCell ref="I25:J25"/>
    <mergeCell ref="L25:M25"/>
    <mergeCell ref="R25:S25"/>
    <mergeCell ref="U25:V25"/>
    <mergeCell ref="I27:J27"/>
    <mergeCell ref="L27:M27"/>
    <mergeCell ref="I38:J38"/>
    <mergeCell ref="L38:M38"/>
    <mergeCell ref="R38:S38"/>
    <mergeCell ref="U38:V38"/>
    <mergeCell ref="H37:H38"/>
    <mergeCell ref="N37:N38"/>
    <mergeCell ref="P37:P38"/>
    <mergeCell ref="U35:U36"/>
    <mergeCell ref="L31:M31"/>
    <mergeCell ref="L40:M40"/>
    <mergeCell ref="R40:S40"/>
    <mergeCell ref="U40:V40"/>
    <mergeCell ref="I42:J42"/>
    <mergeCell ref="L42:M42"/>
    <mergeCell ref="R42:S42"/>
    <mergeCell ref="U42:V42"/>
    <mergeCell ref="N39:N40"/>
    <mergeCell ref="N41:N42"/>
    <mergeCell ref="O41:O42"/>
    <mergeCell ref="L44:M44"/>
    <mergeCell ref="R44:S44"/>
    <mergeCell ref="U44:V44"/>
    <mergeCell ref="I46:J46"/>
    <mergeCell ref="L46:M46"/>
    <mergeCell ref="R46:S46"/>
    <mergeCell ref="U46:V46"/>
    <mergeCell ref="N43:N44"/>
    <mergeCell ref="N45:N46"/>
    <mergeCell ref="O43:O44"/>
    <mergeCell ref="L48:M48"/>
    <mergeCell ref="R48:S48"/>
    <mergeCell ref="U48:V48"/>
    <mergeCell ref="D5:D7"/>
    <mergeCell ref="D21:D23"/>
    <mergeCell ref="D24:D25"/>
    <mergeCell ref="D26:D27"/>
    <mergeCell ref="D28:D29"/>
    <mergeCell ref="D30:D31"/>
    <mergeCell ref="I44:J44"/>
    <mergeCell ref="D34:D36"/>
    <mergeCell ref="D37:D38"/>
    <mergeCell ref="D39:D40"/>
    <mergeCell ref="D41:D42"/>
    <mergeCell ref="D43:D44"/>
    <mergeCell ref="D45:D46"/>
    <mergeCell ref="D47:D48"/>
    <mergeCell ref="E5:E7"/>
    <mergeCell ref="E21:E23"/>
    <mergeCell ref="E24:E25"/>
    <mergeCell ref="E26:E27"/>
    <mergeCell ref="E28:E29"/>
    <mergeCell ref="E30:E31"/>
    <mergeCell ref="E34:E36"/>
    <mergeCell ref="E37:E38"/>
    <mergeCell ref="E39:E40"/>
    <mergeCell ref="E41:E42"/>
    <mergeCell ref="E43:E44"/>
    <mergeCell ref="E45:E46"/>
    <mergeCell ref="E47:E48"/>
    <mergeCell ref="F5:F7"/>
    <mergeCell ref="F21:F23"/>
    <mergeCell ref="F24:F25"/>
    <mergeCell ref="F26:F27"/>
    <mergeCell ref="F28:F29"/>
    <mergeCell ref="F30:F31"/>
    <mergeCell ref="F34:F36"/>
    <mergeCell ref="F37:F38"/>
    <mergeCell ref="F39:F40"/>
    <mergeCell ref="F41:F42"/>
    <mergeCell ref="F43:F44"/>
    <mergeCell ref="F45:F46"/>
    <mergeCell ref="F47:F48"/>
    <mergeCell ref="G5:G7"/>
    <mergeCell ref="G21:G23"/>
    <mergeCell ref="G24:G25"/>
    <mergeCell ref="G26:G27"/>
    <mergeCell ref="G28:G29"/>
    <mergeCell ref="G30:G31"/>
    <mergeCell ref="G34:G36"/>
    <mergeCell ref="G37:G38"/>
    <mergeCell ref="G39:G40"/>
    <mergeCell ref="G41:G42"/>
    <mergeCell ref="G43:G44"/>
    <mergeCell ref="G45:G46"/>
    <mergeCell ref="G47:G48"/>
    <mergeCell ref="H22:H23"/>
    <mergeCell ref="H24:H25"/>
    <mergeCell ref="H26:H27"/>
    <mergeCell ref="H28:H29"/>
    <mergeCell ref="H30:H31"/>
    <mergeCell ref="H35:H36"/>
    <mergeCell ref="H39:H40"/>
    <mergeCell ref="H41:H42"/>
    <mergeCell ref="H43:H44"/>
    <mergeCell ref="H45:H46"/>
    <mergeCell ref="H47:H48"/>
    <mergeCell ref="I6:I7"/>
    <mergeCell ref="I22:I23"/>
    <mergeCell ref="I35:I36"/>
    <mergeCell ref="I48:J48"/>
    <mergeCell ref="I40:J40"/>
    <mergeCell ref="J22:J23"/>
    <mergeCell ref="J35:J36"/>
    <mergeCell ref="L6:L7"/>
    <mergeCell ref="L22:L23"/>
    <mergeCell ref="L35:L36"/>
    <mergeCell ref="M6:M7"/>
    <mergeCell ref="M22:M23"/>
    <mergeCell ref="M35:M36"/>
    <mergeCell ref="H34:P34"/>
    <mergeCell ref="P35:P36"/>
    <mergeCell ref="N22:N23"/>
    <mergeCell ref="N24:N25"/>
    <mergeCell ref="N26:N27"/>
    <mergeCell ref="N28:N29"/>
    <mergeCell ref="N30:N31"/>
    <mergeCell ref="N35:N36"/>
    <mergeCell ref="N47:N48"/>
    <mergeCell ref="O6:O7"/>
    <mergeCell ref="O22:O23"/>
    <mergeCell ref="O24:O25"/>
    <mergeCell ref="O26:O27"/>
    <mergeCell ref="O28:O29"/>
    <mergeCell ref="O30:O31"/>
    <mergeCell ref="O35:O36"/>
    <mergeCell ref="O37:O38"/>
    <mergeCell ref="O39:O40"/>
    <mergeCell ref="O45:O46"/>
    <mergeCell ref="O47:O48"/>
    <mergeCell ref="P6:P7"/>
    <mergeCell ref="P22:P23"/>
    <mergeCell ref="P24:P25"/>
    <mergeCell ref="P26:P27"/>
    <mergeCell ref="P28:P29"/>
    <mergeCell ref="P30:P31"/>
    <mergeCell ref="P47:P48"/>
    <mergeCell ref="Q22:Q23"/>
    <mergeCell ref="Q24:Q25"/>
    <mergeCell ref="Q26:Q27"/>
    <mergeCell ref="Q28:Q29"/>
    <mergeCell ref="Q30:Q31"/>
    <mergeCell ref="Q34:Y34"/>
    <mergeCell ref="U22:U23"/>
    <mergeCell ref="U31:V31"/>
    <mergeCell ref="R31:S31"/>
    <mergeCell ref="R27:S27"/>
    <mergeCell ref="Q41:Q42"/>
    <mergeCell ref="Q43:Q44"/>
    <mergeCell ref="Q45:Q46"/>
    <mergeCell ref="P39:P40"/>
    <mergeCell ref="P41:P42"/>
    <mergeCell ref="P43:P44"/>
    <mergeCell ref="P45:P46"/>
    <mergeCell ref="Q47:Q48"/>
    <mergeCell ref="R6:R7"/>
    <mergeCell ref="R22:R23"/>
    <mergeCell ref="R35:R36"/>
    <mergeCell ref="S6:S7"/>
    <mergeCell ref="S22:S23"/>
    <mergeCell ref="S35:S36"/>
    <mergeCell ref="Q35:Q36"/>
    <mergeCell ref="Q37:Q38"/>
    <mergeCell ref="Q39:Q40"/>
    <mergeCell ref="V6:V7"/>
    <mergeCell ref="V22:V23"/>
    <mergeCell ref="V35:V36"/>
    <mergeCell ref="W6:W7"/>
    <mergeCell ref="W22:W23"/>
    <mergeCell ref="W24:W25"/>
    <mergeCell ref="W26:W27"/>
    <mergeCell ref="W28:W29"/>
    <mergeCell ref="W30:W31"/>
    <mergeCell ref="W35:W36"/>
    <mergeCell ref="W37:W38"/>
    <mergeCell ref="W39:W40"/>
    <mergeCell ref="W41:W42"/>
    <mergeCell ref="W43:W44"/>
    <mergeCell ref="W45:W46"/>
    <mergeCell ref="W47:W48"/>
    <mergeCell ref="X6:X7"/>
    <mergeCell ref="X22:X23"/>
    <mergeCell ref="X24:X25"/>
    <mergeCell ref="X26:X27"/>
    <mergeCell ref="X28:X29"/>
    <mergeCell ref="X30:X31"/>
    <mergeCell ref="X35:X36"/>
    <mergeCell ref="X37:X38"/>
    <mergeCell ref="X39:X40"/>
    <mergeCell ref="X41:X42"/>
    <mergeCell ref="X43:X44"/>
    <mergeCell ref="X45:X46"/>
    <mergeCell ref="X47:X48"/>
    <mergeCell ref="Y6:Y7"/>
    <mergeCell ref="Y22:Y23"/>
    <mergeCell ref="Y24:Y25"/>
    <mergeCell ref="Y26:Y27"/>
    <mergeCell ref="Y28:Y29"/>
    <mergeCell ref="Y30:Y31"/>
    <mergeCell ref="Y35:Y36"/>
    <mergeCell ref="Y37:Y38"/>
    <mergeCell ref="Y39:Y40"/>
    <mergeCell ref="Z5:Z7"/>
    <mergeCell ref="Z21:Z23"/>
    <mergeCell ref="Z24:Z25"/>
    <mergeCell ref="Z26:Z27"/>
    <mergeCell ref="Z28:Z29"/>
    <mergeCell ref="Z30:Z31"/>
    <mergeCell ref="Z37:Z38"/>
    <mergeCell ref="Z39:Z40"/>
    <mergeCell ref="Z43:Z44"/>
    <mergeCell ref="Z45:Z46"/>
    <mergeCell ref="Z47:Z48"/>
    <mergeCell ref="Y41:Y42"/>
    <mergeCell ref="Y43:Y44"/>
    <mergeCell ref="Y45:Y46"/>
    <mergeCell ref="Y47:Y48"/>
    <mergeCell ref="AA5:AA7"/>
    <mergeCell ref="AA21:AA23"/>
    <mergeCell ref="AA24:AA25"/>
    <mergeCell ref="AA26:AA27"/>
    <mergeCell ref="AA28:AA29"/>
    <mergeCell ref="AA45:AA46"/>
    <mergeCell ref="I31:J31"/>
    <mergeCell ref="AA30:AA31"/>
    <mergeCell ref="AA47:AA48"/>
    <mergeCell ref="AA34:AA36"/>
    <mergeCell ref="AA37:AA38"/>
    <mergeCell ref="AA39:AA40"/>
    <mergeCell ref="AA41:AA42"/>
    <mergeCell ref="AA43:AA44"/>
    <mergeCell ref="Z41:Z42"/>
    <mergeCell ref="Z34:Z36"/>
  </mergeCells>
  <hyperlinks>
    <hyperlink ref="AB1" location="目次!A1" display="目次"/>
  </hyperlinks>
  <printOptions/>
  <pageMargins left="0.6298611111111111" right="0.15694444444444444" top="0.9833333333333333" bottom="0.9833333333333333" header="0.5111111111111111" footer="0.5111111111111111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M45"/>
  <sheetViews>
    <sheetView zoomScalePageLayoutView="0" workbookViewId="0" topLeftCell="B1">
      <selection activeCell="K31" sqref="K31"/>
    </sheetView>
  </sheetViews>
  <sheetFormatPr defaultColWidth="9.00390625" defaultRowHeight="13.5"/>
  <cols>
    <col min="1" max="1" width="1.75390625" style="0" hidden="1" customWidth="1"/>
    <col min="2" max="2" width="3.625" style="0" customWidth="1"/>
    <col min="3" max="3" width="13.50390625" style="0" bestFit="1" customWidth="1"/>
    <col min="4" max="4" width="13.50390625" style="0" customWidth="1"/>
    <col min="5" max="5" width="5.625" style="0" customWidth="1"/>
    <col min="6" max="6" width="13.125" style="0" customWidth="1"/>
    <col min="7" max="12" width="9.00390625" style="0" customWidth="1"/>
    <col min="13" max="13" width="3.625" style="0" customWidth="1"/>
  </cols>
  <sheetData>
    <row r="1" ht="18.75">
      <c r="B1" s="41" t="str">
        <f>'目次'!A1</f>
        <v>令和元年度　和歌山県高等学校総合体育大会</v>
      </c>
    </row>
    <row r="2" spans="4:11" ht="13.5">
      <c r="D2" s="42" t="s">
        <v>18</v>
      </c>
      <c r="K2" t="s">
        <v>33</v>
      </c>
    </row>
    <row r="3" spans="9:10" ht="13.5">
      <c r="I3" s="730" t="str">
        <f>'目次'!$B$12</f>
        <v>和歌山県立体育館</v>
      </c>
      <c r="J3" s="730"/>
    </row>
    <row r="4" spans="2:13" ht="13.5">
      <c r="B4" s="43"/>
      <c r="C4" s="43"/>
      <c r="D4" s="44"/>
      <c r="E4" s="6"/>
      <c r="F4" s="6"/>
      <c r="G4" s="6"/>
      <c r="H4" s="6"/>
      <c r="I4" s="6"/>
      <c r="J4" s="6"/>
      <c r="K4" s="46"/>
      <c r="L4" s="46"/>
      <c r="M4" s="46"/>
    </row>
    <row r="5" spans="2:3" ht="13.5">
      <c r="B5" s="45"/>
      <c r="C5" s="45"/>
    </row>
    <row r="6" spans="2:3" ht="13.5">
      <c r="B6" s="46"/>
      <c r="C6" s="45"/>
    </row>
    <row r="7" spans="2:3" ht="13.5">
      <c r="B7" s="47"/>
      <c r="C7" s="46"/>
    </row>
    <row r="8" spans="2:3" ht="13.5">
      <c r="B8" s="47"/>
      <c r="C8" s="46"/>
    </row>
    <row r="9" spans="2:3" ht="13.5">
      <c r="B9" s="47"/>
      <c r="C9" s="46"/>
    </row>
    <row r="10" spans="2:3" ht="13.5">
      <c r="B10" s="47"/>
      <c r="C10" s="46"/>
    </row>
    <row r="11" spans="2:3" ht="13.5">
      <c r="B11" s="47"/>
      <c r="C11" s="46"/>
    </row>
    <row r="12" spans="2:3" ht="13.5">
      <c r="B12" s="47"/>
      <c r="C12" s="46"/>
    </row>
    <row r="13" spans="2:3" ht="13.5">
      <c r="B13" s="47"/>
      <c r="C13" s="46"/>
    </row>
    <row r="14" spans="2:3" ht="13.5">
      <c r="B14" s="47"/>
      <c r="C14" s="46"/>
    </row>
    <row r="15" spans="2:3" ht="13.5">
      <c r="B15" s="47"/>
      <c r="C15" s="46"/>
    </row>
    <row r="16" spans="2:3" ht="13.5">
      <c r="B16" s="47"/>
      <c r="C16" s="46"/>
    </row>
    <row r="17" spans="2:3" ht="13.5">
      <c r="B17" s="47"/>
      <c r="C17" s="46"/>
    </row>
    <row r="18" spans="2:3" ht="13.5">
      <c r="B18" s="47"/>
      <c r="C18" s="46"/>
    </row>
    <row r="19" spans="2:3" ht="13.5">
      <c r="B19" s="47"/>
      <c r="C19" s="46"/>
    </row>
    <row r="20" spans="2:3" ht="13.5">
      <c r="B20" s="47"/>
      <c r="C20" s="46"/>
    </row>
    <row r="21" spans="2:3" ht="13.5">
      <c r="B21" s="47"/>
      <c r="C21" s="46"/>
    </row>
    <row r="22" spans="2:3" ht="13.5">
      <c r="B22" s="47"/>
      <c r="C22" s="46"/>
    </row>
    <row r="23" spans="2:3" ht="13.5">
      <c r="B23" s="47"/>
      <c r="C23" s="46"/>
    </row>
    <row r="36" ht="13.5">
      <c r="A36" s="48" t="e">
        <f>#REF!</f>
        <v>#REF!</v>
      </c>
    </row>
    <row r="37" ht="13.5">
      <c r="A37" s="48" t="e">
        <f>#REF!</f>
        <v>#REF!</v>
      </c>
    </row>
    <row r="38" ht="13.5">
      <c r="A38" s="48" t="e">
        <f>#REF!</f>
        <v>#REF!</v>
      </c>
    </row>
    <row r="39" ht="13.5">
      <c r="A39" s="48" t="e">
        <f>#REF!</f>
        <v>#REF!</v>
      </c>
    </row>
    <row r="40" ht="13.5">
      <c r="A40" s="48" t="e">
        <f>#REF!</f>
        <v>#REF!</v>
      </c>
    </row>
    <row r="41" ht="13.5">
      <c r="A41" s="48" t="e">
        <f>#REF!</f>
        <v>#REF!</v>
      </c>
    </row>
    <row r="42" ht="13.5">
      <c r="A42" s="48" t="e">
        <f>#REF!</f>
        <v>#REF!</v>
      </c>
    </row>
    <row r="43" ht="13.5">
      <c r="A43" s="48" t="e">
        <f>#REF!</f>
        <v>#REF!</v>
      </c>
    </row>
    <row r="44" ht="13.5">
      <c r="A44" s="48" t="e">
        <f>#REF!</f>
        <v>#REF!</v>
      </c>
    </row>
    <row r="45" ht="13.5">
      <c r="A45" s="48" t="e">
        <f>#REF!</f>
        <v>#REF!</v>
      </c>
    </row>
  </sheetData>
  <sheetProtection/>
  <mergeCells count="1">
    <mergeCell ref="I3:J3"/>
  </mergeCells>
  <hyperlinks>
    <hyperlink ref="D2" location="目次!A1" display="目次"/>
  </hyperlinks>
  <printOptions/>
  <pageMargins left="1.0395833333333333" right="0.5" top="0.9833333333333333" bottom="0.9833333333333333" header="0.5111111111111111" footer="0.5111111111111111"/>
  <pageSetup horizontalDpi="600" verticalDpi="600" orientation="portrait" paperSize="12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T41"/>
  <sheetViews>
    <sheetView zoomScale="85" zoomScaleNormal="85" zoomScalePageLayoutView="0" workbookViewId="0" topLeftCell="A1">
      <selection activeCell="Q19" sqref="Q19"/>
    </sheetView>
  </sheetViews>
  <sheetFormatPr defaultColWidth="9.00390625" defaultRowHeight="13.5"/>
  <cols>
    <col min="1" max="1" width="4.50390625" style="0" customWidth="1"/>
    <col min="2" max="2" width="5.125" style="0" customWidth="1"/>
    <col min="3" max="3" width="13.75390625" style="0" customWidth="1"/>
    <col min="4" max="4" width="6.50390625" style="0" customWidth="1"/>
    <col min="5" max="5" width="14.625" style="0" customWidth="1"/>
    <col min="6" max="6" width="9.875" style="0" bestFit="1" customWidth="1"/>
    <col min="7" max="7" width="4.50390625" style="0" customWidth="1"/>
    <col min="8" max="8" width="5.125" style="0" customWidth="1"/>
    <col min="9" max="9" width="13.75390625" style="0" customWidth="1"/>
    <col min="10" max="10" width="6.50390625" style="0" customWidth="1"/>
    <col min="11" max="11" width="14.625" style="0" customWidth="1"/>
    <col min="12" max="12" width="9.00390625" style="0" customWidth="1"/>
    <col min="13" max="13" width="4.50390625" style="0" customWidth="1"/>
    <col min="14" max="14" width="5.125" style="0" customWidth="1"/>
    <col min="15" max="15" width="13.75390625" style="0" customWidth="1"/>
    <col min="16" max="16" width="6.50390625" style="0" customWidth="1"/>
    <col min="17" max="17" width="21.875" style="0" customWidth="1"/>
  </cols>
  <sheetData>
    <row r="2" spans="2:18" ht="24">
      <c r="B2" s="5" t="s">
        <v>248</v>
      </c>
      <c r="C2" s="6"/>
      <c r="D2" s="7"/>
      <c r="E2" s="7"/>
      <c r="F2" s="8"/>
      <c r="G2" s="9"/>
      <c r="H2" s="5" t="s">
        <v>248</v>
      </c>
      <c r="I2" s="7"/>
      <c r="J2" s="7"/>
      <c r="K2" s="7"/>
      <c r="L2" s="26"/>
      <c r="M2" s="9"/>
      <c r="N2" s="5" t="s">
        <v>248</v>
      </c>
      <c r="O2" s="7"/>
      <c r="P2" s="7"/>
      <c r="Q2" s="7"/>
      <c r="R2" s="34"/>
    </row>
    <row r="3" spans="2:18" ht="13.5">
      <c r="B3" s="6" t="s">
        <v>249</v>
      </c>
      <c r="C3" s="6"/>
      <c r="D3" s="7"/>
      <c r="E3" s="7"/>
      <c r="F3" s="8"/>
      <c r="G3" s="9"/>
      <c r="H3" s="6" t="s">
        <v>250</v>
      </c>
      <c r="I3" s="7"/>
      <c r="J3" s="7"/>
      <c r="K3" s="7"/>
      <c r="L3" s="26"/>
      <c r="M3" s="9"/>
      <c r="N3" s="6" t="s">
        <v>251</v>
      </c>
      <c r="O3" s="7"/>
      <c r="P3" s="7"/>
      <c r="Q3" s="7"/>
      <c r="R3" s="34"/>
    </row>
    <row r="4" spans="2:18" ht="13.5">
      <c r="B4" s="6" t="s">
        <v>252</v>
      </c>
      <c r="C4" s="7"/>
      <c r="D4" s="7"/>
      <c r="E4" s="7"/>
      <c r="F4" s="8"/>
      <c r="G4" s="9"/>
      <c r="H4" s="6" t="s">
        <v>252</v>
      </c>
      <c r="I4" s="7"/>
      <c r="J4" s="7"/>
      <c r="K4" s="7"/>
      <c r="L4" s="26"/>
      <c r="M4" s="9"/>
      <c r="N4" s="6" t="s">
        <v>252</v>
      </c>
      <c r="O4" s="7"/>
      <c r="P4" s="7"/>
      <c r="Q4" s="7"/>
      <c r="R4" s="35"/>
    </row>
    <row r="5" spans="2:20" ht="13.5">
      <c r="B5" s="10">
        <v>1</v>
      </c>
      <c r="C5" s="742" t="str">
        <f>'成績一覧表'!R5</f>
        <v>近大附属</v>
      </c>
      <c r="D5" s="742"/>
      <c r="E5" s="742"/>
      <c r="F5" s="12">
        <f>'成績一覧表'!U5</f>
        <v>0</v>
      </c>
      <c r="G5" s="13"/>
      <c r="H5" s="14">
        <v>1</v>
      </c>
      <c r="I5" s="744" t="str">
        <f>'成績一覧表'!Y5</f>
        <v>近大附属</v>
      </c>
      <c r="J5" s="745"/>
      <c r="K5" s="746"/>
      <c r="L5" s="27">
        <f>'成績一覧表'!AB5</f>
        <v>0</v>
      </c>
      <c r="M5" s="9"/>
      <c r="N5" s="10">
        <v>1</v>
      </c>
      <c r="O5" s="743" t="str">
        <f>'成績一覧表'!AN5</f>
        <v>若勇　歌乃葉・浦　ひかり・田中　朱
垣本　真子・丸山　幸恵
(補欠：大石　愛華・森内　杏美・藤川　栞名）</v>
      </c>
      <c r="P5" s="743"/>
      <c r="Q5" s="743"/>
      <c r="R5" s="36">
        <f>'成績一覧表'!AQ5</f>
        <v>10</v>
      </c>
      <c r="S5" s="37"/>
      <c r="T5" s="37"/>
    </row>
    <row r="6" spans="2:20" ht="13.5">
      <c r="B6" s="10">
        <v>2</v>
      </c>
      <c r="C6" s="742" t="str">
        <f>'成績一覧表'!R6</f>
        <v>和歌山北</v>
      </c>
      <c r="D6" s="742"/>
      <c r="E6" s="742"/>
      <c r="F6" s="12">
        <f>'成績一覧表'!U6</f>
        <v>0</v>
      </c>
      <c r="G6" s="9"/>
      <c r="H6" s="15">
        <v>2</v>
      </c>
      <c r="I6" s="744" t="str">
        <f>'成績一覧表'!Y6</f>
        <v>和歌山北</v>
      </c>
      <c r="J6" s="745"/>
      <c r="K6" s="746"/>
      <c r="L6" s="27">
        <f>'成績一覧表'!AB6</f>
        <v>0</v>
      </c>
      <c r="M6" s="9"/>
      <c r="N6" s="15"/>
      <c r="O6" s="743"/>
      <c r="P6" s="743"/>
      <c r="Q6" s="743"/>
      <c r="R6" s="36"/>
      <c r="T6" s="38"/>
    </row>
    <row r="7" spans="2:18" ht="13.5">
      <c r="B7" s="10"/>
      <c r="C7" s="742"/>
      <c r="D7" s="742"/>
      <c r="E7" s="742"/>
      <c r="F7" s="12"/>
      <c r="G7" s="9"/>
      <c r="H7" s="6"/>
      <c r="I7" s="6"/>
      <c r="J7" s="6"/>
      <c r="K7" s="6"/>
      <c r="L7" s="28"/>
      <c r="M7" s="9"/>
      <c r="N7" s="10"/>
      <c r="O7" s="743"/>
      <c r="P7" s="743"/>
      <c r="Q7" s="743"/>
      <c r="R7" s="36"/>
    </row>
    <row r="8" spans="2:18" ht="13.5">
      <c r="B8" s="9" t="s">
        <v>253</v>
      </c>
      <c r="C8" s="7"/>
      <c r="D8" s="7"/>
      <c r="E8" s="7"/>
      <c r="F8" s="16"/>
      <c r="G8" s="9"/>
      <c r="H8" s="13" t="s">
        <v>253</v>
      </c>
      <c r="I8" s="6"/>
      <c r="J8" s="6"/>
      <c r="K8" s="6"/>
      <c r="L8" s="28"/>
      <c r="M8" s="9"/>
      <c r="N8" s="13" t="s">
        <v>253</v>
      </c>
      <c r="O8" s="6"/>
      <c r="P8" s="6"/>
      <c r="Q8" s="6"/>
      <c r="R8" s="28"/>
    </row>
    <row r="9" spans="2:18" ht="13.5">
      <c r="B9" s="10">
        <v>1</v>
      </c>
      <c r="C9" s="17" t="s">
        <v>151</v>
      </c>
      <c r="D9" s="17" t="s">
        <v>140</v>
      </c>
      <c r="E9" s="17" t="s">
        <v>176</v>
      </c>
      <c r="F9" s="18">
        <v>68</v>
      </c>
      <c r="G9" s="9"/>
      <c r="H9" s="10">
        <v>1</v>
      </c>
      <c r="I9" s="11" t="s">
        <v>137</v>
      </c>
      <c r="J9" s="11" t="s">
        <v>140</v>
      </c>
      <c r="K9" s="11" t="s">
        <v>154</v>
      </c>
      <c r="L9" s="29">
        <v>43.349999999999994</v>
      </c>
      <c r="M9" s="9"/>
      <c r="N9" s="10">
        <v>1</v>
      </c>
      <c r="O9" s="30" t="e">
        <f>'成績一覧表'!AN11</f>
        <v>#N/A</v>
      </c>
      <c r="P9" s="30" t="e">
        <f>'成績一覧表'!AO11</f>
        <v>#N/A</v>
      </c>
      <c r="Q9" s="30" t="e">
        <f>'成績一覧表'!AP11</f>
        <v>#N/A</v>
      </c>
      <c r="R9" s="39" t="e">
        <f>'成績一覧表'!AQ11</f>
        <v>#N/A</v>
      </c>
    </row>
    <row r="10" spans="2:18" ht="13.5">
      <c r="B10" s="10">
        <v>2</v>
      </c>
      <c r="C10" s="17" t="s">
        <v>151</v>
      </c>
      <c r="D10" s="17" t="s">
        <v>138</v>
      </c>
      <c r="E10" s="17" t="s">
        <v>254</v>
      </c>
      <c r="F10" s="18">
        <v>58.65</v>
      </c>
      <c r="G10" s="9"/>
      <c r="H10" s="10">
        <v>2</v>
      </c>
      <c r="I10" s="11" t="s">
        <v>137</v>
      </c>
      <c r="J10" s="11" t="s">
        <v>138</v>
      </c>
      <c r="K10" s="11" t="s">
        <v>255</v>
      </c>
      <c r="L10" s="29">
        <v>43.05</v>
      </c>
      <c r="M10" s="9"/>
      <c r="N10" s="10">
        <v>2</v>
      </c>
      <c r="O10" s="30" t="e">
        <f>'成績一覧表'!AN12</f>
        <v>#N/A</v>
      </c>
      <c r="P10" s="30" t="e">
        <f>'成績一覧表'!AO12</f>
        <v>#N/A</v>
      </c>
      <c r="Q10" s="30" t="e">
        <f>'成績一覧表'!AP12</f>
        <v>#N/A</v>
      </c>
      <c r="R10" s="39" t="e">
        <f>'成績一覧表'!AQ12</f>
        <v>#N/A</v>
      </c>
    </row>
    <row r="11" spans="2:18" ht="13.5">
      <c r="B11" s="10">
        <v>3</v>
      </c>
      <c r="C11" s="17" t="s">
        <v>256</v>
      </c>
      <c r="D11" s="17" t="s">
        <v>138</v>
      </c>
      <c r="E11" s="17" t="s">
        <v>257</v>
      </c>
      <c r="F11" s="18">
        <v>39.8</v>
      </c>
      <c r="G11" s="9"/>
      <c r="H11" s="10">
        <v>3</v>
      </c>
      <c r="I11" s="11" t="s">
        <v>137</v>
      </c>
      <c r="J11" s="11" t="s">
        <v>145</v>
      </c>
      <c r="K11" s="11" t="s">
        <v>150</v>
      </c>
      <c r="L11" s="29">
        <v>41.3</v>
      </c>
      <c r="M11" s="9"/>
      <c r="N11" s="10">
        <v>3</v>
      </c>
      <c r="O11" s="30" t="e">
        <f>'成績一覧表'!AN13</f>
        <v>#N/A</v>
      </c>
      <c r="P11" s="30" t="e">
        <f>'成績一覧表'!AO13</f>
        <v>#N/A</v>
      </c>
      <c r="Q11" s="30" t="e">
        <f>'成績一覧表'!AP13</f>
        <v>#N/A</v>
      </c>
      <c r="R11" s="39" t="e">
        <f>'成績一覧表'!AQ13</f>
        <v>#N/A</v>
      </c>
    </row>
    <row r="12" spans="2:18" ht="13.5">
      <c r="B12" s="10">
        <v>4</v>
      </c>
      <c r="C12" s="17" t="s">
        <v>151</v>
      </c>
      <c r="D12" s="17" t="s">
        <v>145</v>
      </c>
      <c r="E12" s="17" t="s">
        <v>190</v>
      </c>
      <c r="F12" s="18">
        <v>32.2</v>
      </c>
      <c r="G12" s="9"/>
      <c r="H12" s="10">
        <v>4</v>
      </c>
      <c r="I12" s="11" t="s">
        <v>137</v>
      </c>
      <c r="J12" s="11" t="s">
        <v>140</v>
      </c>
      <c r="K12" s="11" t="s">
        <v>258</v>
      </c>
      <c r="L12" s="29">
        <v>41.05</v>
      </c>
      <c r="M12" s="9"/>
      <c r="N12" s="10">
        <v>4</v>
      </c>
      <c r="O12" s="30" t="e">
        <f>'成績一覧表'!AN14</f>
        <v>#N/A</v>
      </c>
      <c r="P12" s="30" t="e">
        <f>'成績一覧表'!AO14</f>
        <v>#N/A</v>
      </c>
      <c r="Q12" s="30" t="e">
        <f>'成績一覧表'!AP14</f>
        <v>#N/A</v>
      </c>
      <c r="R12" s="39" t="e">
        <f>'成績一覧表'!AQ14</f>
        <v>#N/A</v>
      </c>
    </row>
    <row r="13" spans="2:18" ht="13.5">
      <c r="B13" s="10">
        <v>5</v>
      </c>
      <c r="C13" s="17" t="s">
        <v>137</v>
      </c>
      <c r="D13" s="17" t="s">
        <v>145</v>
      </c>
      <c r="E13" s="17" t="s">
        <v>259</v>
      </c>
      <c r="F13" s="18">
        <v>30.5</v>
      </c>
      <c r="G13" s="9"/>
      <c r="H13" s="10">
        <v>5</v>
      </c>
      <c r="I13" s="11" t="s">
        <v>151</v>
      </c>
      <c r="J13" s="11" t="s">
        <v>140</v>
      </c>
      <c r="K13" s="11" t="s">
        <v>260</v>
      </c>
      <c r="L13" s="29">
        <v>38.300000000000004</v>
      </c>
      <c r="M13" s="9"/>
      <c r="N13" s="10">
        <v>5</v>
      </c>
      <c r="O13" s="30" t="e">
        <f>'成績一覧表'!AN15</f>
        <v>#N/A</v>
      </c>
      <c r="P13" s="30" t="e">
        <f>'成績一覧表'!AO15</f>
        <v>#N/A</v>
      </c>
      <c r="Q13" s="30" t="e">
        <f>'成績一覧表'!AP15</f>
        <v>#N/A</v>
      </c>
      <c r="R13" s="39" t="e">
        <f>'成績一覧表'!AQ15</f>
        <v>#N/A</v>
      </c>
    </row>
    <row r="14" spans="2:18" ht="13.5">
      <c r="B14" s="10">
        <v>6</v>
      </c>
      <c r="C14" s="17" t="s">
        <v>162</v>
      </c>
      <c r="D14" s="17" t="s">
        <v>145</v>
      </c>
      <c r="E14" s="17" t="s">
        <v>178</v>
      </c>
      <c r="F14" s="18">
        <v>29.85</v>
      </c>
      <c r="G14" s="9"/>
      <c r="H14" s="10">
        <v>6</v>
      </c>
      <c r="I14" s="11" t="s">
        <v>137</v>
      </c>
      <c r="J14" s="11" t="s">
        <v>140</v>
      </c>
      <c r="K14" s="11" t="s">
        <v>261</v>
      </c>
      <c r="L14" s="29">
        <v>35.6</v>
      </c>
      <c r="M14" s="9"/>
      <c r="N14" s="10">
        <v>6</v>
      </c>
      <c r="O14" s="30" t="e">
        <f>'成績一覧表'!AN16</f>
        <v>#N/A</v>
      </c>
      <c r="P14" s="30" t="e">
        <f>'成績一覧表'!AO16</f>
        <v>#N/A</v>
      </c>
      <c r="Q14" s="30" t="e">
        <f>'成績一覧表'!AP16</f>
        <v>#N/A</v>
      </c>
      <c r="R14" s="39" t="e">
        <f>'成績一覧表'!AQ16</f>
        <v>#N/A</v>
      </c>
    </row>
    <row r="15" spans="2:18" ht="13.5">
      <c r="B15" s="10">
        <v>7</v>
      </c>
      <c r="C15" s="17" t="s">
        <v>151</v>
      </c>
      <c r="D15" s="17" t="s">
        <v>138</v>
      </c>
      <c r="E15" s="17" t="s">
        <v>262</v>
      </c>
      <c r="F15" s="18">
        <v>27.950000000000003</v>
      </c>
      <c r="G15" s="19"/>
      <c r="H15" s="10">
        <v>7</v>
      </c>
      <c r="I15" s="11" t="s">
        <v>151</v>
      </c>
      <c r="J15" s="11" t="s">
        <v>138</v>
      </c>
      <c r="K15" s="11" t="s">
        <v>263</v>
      </c>
      <c r="L15" s="29">
        <v>34.7</v>
      </c>
      <c r="M15" s="9"/>
      <c r="R15" s="40"/>
    </row>
    <row r="16" spans="2:18" ht="13.5">
      <c r="B16" s="10">
        <v>8</v>
      </c>
      <c r="C16" s="17" t="s">
        <v>162</v>
      </c>
      <c r="D16" s="17" t="s">
        <v>145</v>
      </c>
      <c r="E16" s="17" t="s">
        <v>179</v>
      </c>
      <c r="F16" s="18">
        <v>27.749999999999996</v>
      </c>
      <c r="G16" s="19"/>
      <c r="H16" s="10">
        <v>8</v>
      </c>
      <c r="I16" s="11" t="s">
        <v>137</v>
      </c>
      <c r="J16" s="11" t="s">
        <v>138</v>
      </c>
      <c r="K16" s="11" t="s">
        <v>264</v>
      </c>
      <c r="L16" s="29">
        <v>31.300000000000004</v>
      </c>
      <c r="M16" s="6"/>
      <c r="R16" s="40"/>
    </row>
    <row r="17" spans="2:18" ht="13.5">
      <c r="B17" s="10">
        <v>9</v>
      </c>
      <c r="C17" s="17" t="s">
        <v>137</v>
      </c>
      <c r="D17" s="17" t="s">
        <v>145</v>
      </c>
      <c r="E17" s="17" t="s">
        <v>265</v>
      </c>
      <c r="F17" s="18">
        <v>23.5</v>
      </c>
      <c r="G17" s="19"/>
      <c r="H17" s="10">
        <v>9</v>
      </c>
      <c r="I17" s="11"/>
      <c r="J17" s="11"/>
      <c r="K17" s="11"/>
      <c r="L17" s="29"/>
      <c r="M17" s="6"/>
      <c r="R17" s="40"/>
    </row>
    <row r="18" spans="2:18" ht="13.5">
      <c r="B18" s="10">
        <v>10</v>
      </c>
      <c r="C18" s="17" t="s">
        <v>162</v>
      </c>
      <c r="D18" s="17" t="s">
        <v>138</v>
      </c>
      <c r="E18" s="17" t="s">
        <v>266</v>
      </c>
      <c r="F18" s="18">
        <v>21</v>
      </c>
      <c r="G18" s="19"/>
      <c r="H18" s="10">
        <v>10</v>
      </c>
      <c r="I18" s="11"/>
      <c r="J18" s="11"/>
      <c r="K18" s="11"/>
      <c r="L18" s="29"/>
      <c r="M18" s="6"/>
      <c r="R18" s="40"/>
    </row>
    <row r="19" spans="2:18" ht="13.5">
      <c r="B19" s="10">
        <v>11</v>
      </c>
      <c r="C19" s="17" t="s">
        <v>151</v>
      </c>
      <c r="D19" s="17" t="s">
        <v>140</v>
      </c>
      <c r="E19" s="17" t="s">
        <v>177</v>
      </c>
      <c r="F19" s="18">
        <v>12.05</v>
      </c>
      <c r="G19" s="6"/>
      <c r="H19" s="10">
        <v>11</v>
      </c>
      <c r="I19" s="11"/>
      <c r="J19" s="11"/>
      <c r="K19" s="11"/>
      <c r="L19" s="29"/>
      <c r="M19" s="6"/>
      <c r="R19" s="40"/>
    </row>
    <row r="20" spans="2:18" ht="13.5">
      <c r="B20" s="10">
        <v>12</v>
      </c>
      <c r="C20" s="17"/>
      <c r="D20" s="17"/>
      <c r="E20" s="17"/>
      <c r="F20" s="18"/>
      <c r="G20" s="6"/>
      <c r="H20" s="10">
        <v>12</v>
      </c>
      <c r="I20" s="11"/>
      <c r="J20" s="11"/>
      <c r="K20" s="11"/>
      <c r="L20" s="29"/>
      <c r="M20" s="6"/>
      <c r="R20" s="40"/>
    </row>
    <row r="21" spans="2:18" ht="21.75" customHeight="1">
      <c r="B21" s="9"/>
      <c r="C21" s="20"/>
      <c r="D21" s="20"/>
      <c r="E21" s="20"/>
      <c r="F21" s="21"/>
      <c r="G21" s="6"/>
      <c r="H21" s="9"/>
      <c r="I21" s="7"/>
      <c r="J21" s="7"/>
      <c r="K21" s="7"/>
      <c r="L21" s="31"/>
      <c r="M21" s="6"/>
      <c r="R21" s="40"/>
    </row>
    <row r="22" spans="2:18" ht="24">
      <c r="B22" s="5" t="s">
        <v>267</v>
      </c>
      <c r="C22" s="6"/>
      <c r="D22" s="6"/>
      <c r="E22" s="6"/>
      <c r="F22" s="22"/>
      <c r="G22" s="6"/>
      <c r="H22" s="5" t="s">
        <v>267</v>
      </c>
      <c r="I22" s="6"/>
      <c r="J22" s="6"/>
      <c r="K22" s="6"/>
      <c r="L22" s="28"/>
      <c r="M22" s="6"/>
      <c r="N22" s="5" t="s">
        <v>267</v>
      </c>
      <c r="O22" s="6"/>
      <c r="P22" s="6"/>
      <c r="Q22" s="6"/>
      <c r="R22" s="28"/>
    </row>
    <row r="23" spans="2:18" ht="13.5">
      <c r="B23" s="6" t="s">
        <v>249</v>
      </c>
      <c r="C23" s="6"/>
      <c r="D23" s="6"/>
      <c r="E23" s="6"/>
      <c r="F23" s="22"/>
      <c r="G23" s="6"/>
      <c r="H23" s="6" t="s">
        <v>250</v>
      </c>
      <c r="I23" s="6"/>
      <c r="J23" s="6"/>
      <c r="K23" s="6"/>
      <c r="L23" s="28"/>
      <c r="M23" s="6"/>
      <c r="N23" s="6" t="s">
        <v>251</v>
      </c>
      <c r="O23" s="6"/>
      <c r="P23" s="6"/>
      <c r="Q23" s="6"/>
      <c r="R23" s="28"/>
    </row>
    <row r="24" spans="2:18" ht="13.5">
      <c r="B24" s="6" t="s">
        <v>252</v>
      </c>
      <c r="C24" s="6"/>
      <c r="D24" s="6"/>
      <c r="E24" s="6"/>
      <c r="F24" s="22"/>
      <c r="G24" s="6"/>
      <c r="H24" s="6" t="s">
        <v>252</v>
      </c>
      <c r="I24" s="6"/>
      <c r="J24" s="6"/>
      <c r="K24" s="6"/>
      <c r="L24" s="28"/>
      <c r="M24" s="6"/>
      <c r="N24" s="6" t="s">
        <v>252</v>
      </c>
      <c r="O24" s="6"/>
      <c r="P24" s="6"/>
      <c r="Q24" s="6"/>
      <c r="R24" s="28"/>
    </row>
    <row r="25" spans="2:18" ht="13.5">
      <c r="B25" s="15">
        <v>1</v>
      </c>
      <c r="C25" s="744" t="str">
        <f>C5</f>
        <v>近大附属</v>
      </c>
      <c r="D25" s="745"/>
      <c r="E25" s="746"/>
      <c r="F25" s="12">
        <f>F5</f>
        <v>0</v>
      </c>
      <c r="G25" s="6"/>
      <c r="H25" s="15">
        <v>1</v>
      </c>
      <c r="I25" s="744" t="str">
        <f>I5</f>
        <v>近大附属</v>
      </c>
      <c r="J25" s="745"/>
      <c r="K25" s="711"/>
      <c r="L25" s="27">
        <f>L5</f>
        <v>0</v>
      </c>
      <c r="M25" s="6"/>
      <c r="N25" s="15">
        <v>1</v>
      </c>
      <c r="O25" s="747" t="str">
        <f>O5</f>
        <v>若勇　歌乃葉・浦　ひかり・田中　朱
垣本　真子・丸山　幸恵
(補欠：大石　愛華・森内　杏美・藤川　栞名）</v>
      </c>
      <c r="P25" s="748"/>
      <c r="Q25" s="749"/>
      <c r="R25" s="27">
        <f>R5</f>
        <v>10</v>
      </c>
    </row>
    <row r="26" spans="2:18" ht="13.5">
      <c r="B26" s="13"/>
      <c r="C26" s="750"/>
      <c r="D26" s="750"/>
      <c r="E26" s="750"/>
      <c r="F26" s="23"/>
      <c r="G26" s="6"/>
      <c r="H26" s="13"/>
      <c r="I26" s="750"/>
      <c r="J26" s="750"/>
      <c r="K26" s="750"/>
      <c r="L26" s="32"/>
      <c r="M26" s="6"/>
      <c r="N26" s="13"/>
      <c r="O26" s="750"/>
      <c r="P26" s="750"/>
      <c r="Q26" s="750"/>
      <c r="R26" s="32"/>
    </row>
    <row r="27" spans="2:18" ht="13.5">
      <c r="B27" s="13" t="s">
        <v>253</v>
      </c>
      <c r="C27" s="6"/>
      <c r="D27" s="6"/>
      <c r="E27" s="6"/>
      <c r="F27" s="22"/>
      <c r="G27" s="6"/>
      <c r="H27" s="13" t="s">
        <v>253</v>
      </c>
      <c r="I27" s="6"/>
      <c r="J27" s="6"/>
      <c r="K27" s="6"/>
      <c r="L27" s="28"/>
      <c r="M27" s="6"/>
      <c r="N27" s="13" t="s">
        <v>253</v>
      </c>
      <c r="O27" s="6"/>
      <c r="P27" s="6"/>
      <c r="Q27" s="6"/>
      <c r="R27" s="28"/>
    </row>
    <row r="28" spans="2:18" ht="13.5">
      <c r="B28" s="10">
        <v>1</v>
      </c>
      <c r="C28" s="17" t="s">
        <v>151</v>
      </c>
      <c r="D28" s="17" t="s">
        <v>140</v>
      </c>
      <c r="E28" s="17" t="s">
        <v>176</v>
      </c>
      <c r="F28" s="18">
        <v>68</v>
      </c>
      <c r="G28" s="6"/>
      <c r="H28" s="10">
        <v>1</v>
      </c>
      <c r="I28" s="11" t="s">
        <v>137</v>
      </c>
      <c r="J28" s="11" t="s">
        <v>140</v>
      </c>
      <c r="K28" s="11" t="s">
        <v>154</v>
      </c>
      <c r="L28" s="29">
        <v>43.349999999999994</v>
      </c>
      <c r="M28" s="6"/>
      <c r="N28" s="11">
        <v>1</v>
      </c>
      <c r="O28" s="30" t="e">
        <f>O9</f>
        <v>#N/A</v>
      </c>
      <c r="P28" s="30" t="e">
        <f aca="true" t="shared" si="0" ref="P28:R29">P9</f>
        <v>#N/A</v>
      </c>
      <c r="Q28" s="30" t="e">
        <f t="shared" si="0"/>
        <v>#N/A</v>
      </c>
      <c r="R28" s="39" t="e">
        <f t="shared" si="0"/>
        <v>#N/A</v>
      </c>
    </row>
    <row r="29" spans="2:18" ht="13.5">
      <c r="B29" s="10">
        <v>2</v>
      </c>
      <c r="C29" s="17" t="s">
        <v>151</v>
      </c>
      <c r="D29" s="17" t="s">
        <v>138</v>
      </c>
      <c r="E29" s="17" t="s">
        <v>254</v>
      </c>
      <c r="F29" s="24">
        <v>58.65</v>
      </c>
      <c r="G29" s="6"/>
      <c r="H29" s="10">
        <v>2</v>
      </c>
      <c r="I29" s="11" t="s">
        <v>137</v>
      </c>
      <c r="J29" s="11" t="s">
        <v>138</v>
      </c>
      <c r="K29" s="11" t="s">
        <v>255</v>
      </c>
      <c r="L29" s="29">
        <v>43.05</v>
      </c>
      <c r="M29" s="6"/>
      <c r="N29" s="33">
        <v>2</v>
      </c>
      <c r="O29" s="30" t="e">
        <f>O10</f>
        <v>#N/A</v>
      </c>
      <c r="P29" s="30" t="e">
        <f t="shared" si="0"/>
        <v>#N/A</v>
      </c>
      <c r="Q29" s="30" t="e">
        <f t="shared" si="0"/>
        <v>#N/A</v>
      </c>
      <c r="R29" s="39" t="e">
        <f t="shared" si="0"/>
        <v>#N/A</v>
      </c>
    </row>
    <row r="30" spans="2:18" ht="13.5">
      <c r="B30" s="10">
        <v>3</v>
      </c>
      <c r="C30" s="17" t="s">
        <v>162</v>
      </c>
      <c r="D30" s="17" t="s">
        <v>138</v>
      </c>
      <c r="E30" s="17" t="s">
        <v>268</v>
      </c>
      <c r="F30" s="24">
        <v>40.300000000000004</v>
      </c>
      <c r="G30" s="25"/>
      <c r="H30" s="10">
        <v>3</v>
      </c>
      <c r="I30" s="11" t="s">
        <v>137</v>
      </c>
      <c r="J30" s="11" t="s">
        <v>145</v>
      </c>
      <c r="K30" s="11" t="s">
        <v>150</v>
      </c>
      <c r="L30" s="29">
        <v>41.3</v>
      </c>
      <c r="M30" s="6"/>
      <c r="R30" s="1"/>
    </row>
    <row r="31" spans="2:13" ht="13.5">
      <c r="B31" s="10">
        <v>4</v>
      </c>
      <c r="C31" s="17" t="s">
        <v>256</v>
      </c>
      <c r="D31" s="17" t="s">
        <v>138</v>
      </c>
      <c r="E31" s="17" t="s">
        <v>257</v>
      </c>
      <c r="F31" s="24">
        <v>39.8</v>
      </c>
      <c r="G31" s="6"/>
      <c r="H31" s="10">
        <v>4</v>
      </c>
      <c r="I31" s="11" t="s">
        <v>137</v>
      </c>
      <c r="J31" s="11" t="s">
        <v>140</v>
      </c>
      <c r="K31" s="11" t="s">
        <v>258</v>
      </c>
      <c r="L31" s="29">
        <v>41.05</v>
      </c>
      <c r="M31" s="6"/>
    </row>
    <row r="33" ht="13.5">
      <c r="B33" s="13"/>
    </row>
    <row r="34" ht="13.5">
      <c r="B34" s="13"/>
    </row>
    <row r="35" ht="13.5">
      <c r="B35" s="13"/>
    </row>
    <row r="36" ht="13.5">
      <c r="B36" s="13"/>
    </row>
    <row r="37" ht="13.5">
      <c r="B37" s="13"/>
    </row>
    <row r="38" ht="13.5">
      <c r="B38" s="13"/>
    </row>
    <row r="39" ht="13.5">
      <c r="B39" s="13"/>
    </row>
    <row r="40" ht="13.5">
      <c r="B40" s="13"/>
    </row>
    <row r="41" ht="13.5">
      <c r="B41" s="13"/>
    </row>
  </sheetData>
  <sheetProtection/>
  <mergeCells count="14">
    <mergeCell ref="C5:E5"/>
    <mergeCell ref="I5:K5"/>
    <mergeCell ref="O5:Q5"/>
    <mergeCell ref="C6:E6"/>
    <mergeCell ref="I6:K6"/>
    <mergeCell ref="O6:Q6"/>
    <mergeCell ref="C7:E7"/>
    <mergeCell ref="O7:Q7"/>
    <mergeCell ref="C25:E25"/>
    <mergeCell ref="I25:K25"/>
    <mergeCell ref="O25:Q25"/>
    <mergeCell ref="C26:E26"/>
    <mergeCell ref="I26:K26"/>
    <mergeCell ref="O26:Q26"/>
  </mergeCells>
  <printOptions/>
  <pageMargins left="0.2" right="0.2" top="0.2" bottom="0.75" header="0.3" footer="0.3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" sqref="B2:E5"/>
    </sheetView>
  </sheetViews>
  <sheetFormatPr defaultColWidth="9.00390625" defaultRowHeight="13.5"/>
  <cols>
    <col min="1" max="1" width="4.25390625" style="0" customWidth="1"/>
    <col min="2" max="2" width="13.00390625" style="0" customWidth="1"/>
    <col min="3" max="3" width="5.375" style="0" customWidth="1"/>
    <col min="4" max="4" width="13.00390625" style="0" customWidth="1"/>
    <col min="5" max="5" width="9.00390625" style="0" customWidth="1"/>
    <col min="6" max="6" width="9.375" style="0" bestFit="1" customWidth="1"/>
  </cols>
  <sheetData>
    <row r="1" spans="1:6" ht="13.5">
      <c r="A1" t="s">
        <v>269</v>
      </c>
      <c r="B1" t="s">
        <v>63</v>
      </c>
      <c r="C1" t="s">
        <v>64</v>
      </c>
      <c r="D1" t="s">
        <v>270</v>
      </c>
      <c r="E1" t="s">
        <v>271</v>
      </c>
      <c r="F1" t="s">
        <v>72</v>
      </c>
    </row>
    <row r="2" spans="2:6" ht="13.5">
      <c r="B2" t="s">
        <v>151</v>
      </c>
      <c r="C2" t="s">
        <v>140</v>
      </c>
      <c r="D2" t="s">
        <v>176</v>
      </c>
      <c r="E2" s="1">
        <v>68</v>
      </c>
      <c r="F2" s="1"/>
    </row>
    <row r="3" spans="2:6" ht="13.5">
      <c r="B3" t="s">
        <v>151</v>
      </c>
      <c r="C3" t="s">
        <v>138</v>
      </c>
      <c r="D3" t="s">
        <v>254</v>
      </c>
      <c r="E3" s="1">
        <v>58.65</v>
      </c>
      <c r="F3" s="1"/>
    </row>
    <row r="4" spans="2:6" ht="13.5">
      <c r="B4" t="s">
        <v>162</v>
      </c>
      <c r="C4" t="s">
        <v>138</v>
      </c>
      <c r="D4" t="s">
        <v>268</v>
      </c>
      <c r="E4" s="1">
        <v>40.300000000000004</v>
      </c>
      <c r="F4" s="4"/>
    </row>
    <row r="5" spans="2:5" ht="13.5">
      <c r="B5" t="s">
        <v>256</v>
      </c>
      <c r="C5" t="s">
        <v>138</v>
      </c>
      <c r="D5" t="s">
        <v>257</v>
      </c>
      <c r="E5">
        <v>39.8</v>
      </c>
    </row>
    <row r="6" spans="2:6" ht="13.5">
      <c r="B6" t="s">
        <v>162</v>
      </c>
      <c r="C6" t="s">
        <v>138</v>
      </c>
      <c r="D6" t="s">
        <v>272</v>
      </c>
      <c r="E6" s="1">
        <v>34</v>
      </c>
      <c r="F6" s="4"/>
    </row>
    <row r="7" spans="2:6" ht="13.5">
      <c r="B7" t="s">
        <v>151</v>
      </c>
      <c r="C7" t="s">
        <v>145</v>
      </c>
      <c r="D7" t="s">
        <v>190</v>
      </c>
      <c r="E7" s="1">
        <v>32.2</v>
      </c>
      <c r="F7" s="1"/>
    </row>
    <row r="8" spans="2:6" ht="13.5">
      <c r="B8" t="s">
        <v>162</v>
      </c>
      <c r="C8" t="s">
        <v>138</v>
      </c>
      <c r="D8" t="s">
        <v>273</v>
      </c>
      <c r="E8" s="1">
        <v>31.499999999999996</v>
      </c>
      <c r="F8" s="4"/>
    </row>
    <row r="9" spans="2:5" ht="13.5">
      <c r="B9" t="s">
        <v>137</v>
      </c>
      <c r="C9" t="s">
        <v>145</v>
      </c>
      <c r="D9" t="s">
        <v>259</v>
      </c>
      <c r="E9">
        <v>30.5</v>
      </c>
    </row>
    <row r="10" spans="2:6" ht="13.5">
      <c r="B10" t="s">
        <v>162</v>
      </c>
      <c r="C10" t="s">
        <v>145</v>
      </c>
      <c r="D10" t="s">
        <v>178</v>
      </c>
      <c r="E10" s="1">
        <v>29.85</v>
      </c>
      <c r="F10" s="1"/>
    </row>
    <row r="11" spans="2:6" ht="13.5">
      <c r="B11" t="s">
        <v>162</v>
      </c>
      <c r="C11" t="s">
        <v>138</v>
      </c>
      <c r="D11" t="s">
        <v>274</v>
      </c>
      <c r="E11" s="1">
        <v>28.6</v>
      </c>
      <c r="F11" s="4"/>
    </row>
    <row r="12" spans="2:6" ht="13.5">
      <c r="B12" t="s">
        <v>151</v>
      </c>
      <c r="C12" t="s">
        <v>138</v>
      </c>
      <c r="D12" t="s">
        <v>262</v>
      </c>
      <c r="E12" s="1">
        <v>27.950000000000003</v>
      </c>
      <c r="F12" s="1"/>
    </row>
    <row r="13" spans="2:6" ht="13.5">
      <c r="B13" t="s">
        <v>162</v>
      </c>
      <c r="C13" t="s">
        <v>145</v>
      </c>
      <c r="D13" t="s">
        <v>179</v>
      </c>
      <c r="E13" s="1">
        <v>27.749999999999996</v>
      </c>
      <c r="F13" s="1"/>
    </row>
    <row r="14" spans="2:5" ht="13.5">
      <c r="B14" t="s">
        <v>137</v>
      </c>
      <c r="C14" t="s">
        <v>145</v>
      </c>
      <c r="D14" t="s">
        <v>265</v>
      </c>
      <c r="E14">
        <v>23.5</v>
      </c>
    </row>
    <row r="15" spans="2:6" ht="13.5">
      <c r="B15" t="s">
        <v>162</v>
      </c>
      <c r="C15" t="s">
        <v>138</v>
      </c>
      <c r="D15" t="s">
        <v>266</v>
      </c>
      <c r="E15" s="1">
        <v>21</v>
      </c>
      <c r="F15" s="1"/>
    </row>
    <row r="16" spans="2:6" ht="13.5">
      <c r="B16" t="s">
        <v>151</v>
      </c>
      <c r="C16" t="s">
        <v>140</v>
      </c>
      <c r="D16" t="s">
        <v>177</v>
      </c>
      <c r="E16" s="1">
        <v>12.05</v>
      </c>
      <c r="F16" s="1"/>
    </row>
    <row r="17" spans="5:6" ht="13.5">
      <c r="E17" s="1">
        <v>0</v>
      </c>
      <c r="F17" s="4"/>
    </row>
    <row r="18" spans="5:6" ht="13.5">
      <c r="E18" s="1">
        <v>0</v>
      </c>
      <c r="F18" s="4"/>
    </row>
    <row r="19" spans="5:6" ht="13.5">
      <c r="E19" s="1">
        <v>0</v>
      </c>
      <c r="F19" s="4"/>
    </row>
    <row r="20" spans="5:6" ht="13.5">
      <c r="E20" s="1">
        <v>0</v>
      </c>
      <c r="F20" s="4"/>
    </row>
    <row r="21" spans="5:6" ht="13.5">
      <c r="E21" s="1">
        <v>0</v>
      </c>
      <c r="F21" s="4"/>
    </row>
    <row r="22" spans="5:6" ht="13.5">
      <c r="E22" s="1">
        <v>0</v>
      </c>
      <c r="F22" s="4"/>
    </row>
    <row r="23" spans="5:6" ht="13.5">
      <c r="E23" s="1">
        <v>0</v>
      </c>
      <c r="F23" s="4"/>
    </row>
    <row r="24" spans="5:6" ht="13.5">
      <c r="E24" s="1">
        <v>0</v>
      </c>
      <c r="F24" s="4"/>
    </row>
    <row r="25" spans="2:6" ht="13.5">
      <c r="B25" t="s">
        <v>162</v>
      </c>
      <c r="D25" t="s">
        <v>80</v>
      </c>
      <c r="E25" s="1"/>
      <c r="F25" s="4"/>
    </row>
    <row r="26" spans="2:6" ht="13.5">
      <c r="B26">
        <v>0</v>
      </c>
      <c r="D26" t="s">
        <v>80</v>
      </c>
      <c r="E26" s="1"/>
      <c r="F26" s="4"/>
    </row>
    <row r="27" spans="2:6" ht="13.5">
      <c r="B27">
        <v>0</v>
      </c>
      <c r="D27" t="s">
        <v>80</v>
      </c>
      <c r="E27" s="1"/>
      <c r="F27" s="4"/>
    </row>
  </sheetData>
  <sheetProtection/>
  <autoFilter ref="A1:F27"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4.25390625" style="0" customWidth="1"/>
    <col min="2" max="2" width="9.00390625" style="0" customWidth="1"/>
    <col min="3" max="3" width="6.625" style="0" customWidth="1"/>
    <col min="4" max="4" width="12.25390625" style="0" customWidth="1"/>
    <col min="5" max="5" width="9.00390625" style="0" customWidth="1"/>
    <col min="6" max="6" width="5.875" style="0" customWidth="1"/>
  </cols>
  <sheetData>
    <row r="1" spans="1:6" ht="13.5">
      <c r="A1" t="s">
        <v>269</v>
      </c>
      <c r="B1" t="s">
        <v>63</v>
      </c>
      <c r="C1" t="s">
        <v>64</v>
      </c>
      <c r="D1" t="s">
        <v>270</v>
      </c>
      <c r="E1" t="s">
        <v>271</v>
      </c>
      <c r="F1" t="s">
        <v>72</v>
      </c>
    </row>
    <row r="2" spans="2:5" ht="13.5">
      <c r="B2" t="s">
        <v>137</v>
      </c>
      <c r="C2" t="s">
        <v>140</v>
      </c>
      <c r="D2" t="s">
        <v>154</v>
      </c>
      <c r="E2" s="1">
        <v>43.349999999999994</v>
      </c>
    </row>
    <row r="3" spans="2:5" ht="13.5">
      <c r="B3" t="s">
        <v>137</v>
      </c>
      <c r="C3" t="s">
        <v>138</v>
      </c>
      <c r="D3" t="s">
        <v>255</v>
      </c>
      <c r="E3" s="1">
        <v>43.05</v>
      </c>
    </row>
    <row r="4" spans="2:5" ht="13.5">
      <c r="B4" t="s">
        <v>137</v>
      </c>
      <c r="C4" t="s">
        <v>145</v>
      </c>
      <c r="D4" t="s">
        <v>150</v>
      </c>
      <c r="E4" s="1">
        <v>41.3</v>
      </c>
    </row>
    <row r="5" spans="2:5" ht="13.5">
      <c r="B5" t="s">
        <v>137</v>
      </c>
      <c r="C5" t="s">
        <v>140</v>
      </c>
      <c r="D5" t="s">
        <v>258</v>
      </c>
      <c r="E5" s="1">
        <v>41.05</v>
      </c>
    </row>
    <row r="6" spans="2:5" ht="13.5">
      <c r="B6" t="s">
        <v>151</v>
      </c>
      <c r="C6" t="s">
        <v>140</v>
      </c>
      <c r="D6" t="s">
        <v>260</v>
      </c>
      <c r="E6" s="1">
        <v>38.300000000000004</v>
      </c>
    </row>
    <row r="7" spans="2:5" ht="13.5">
      <c r="B7" t="s">
        <v>137</v>
      </c>
      <c r="C7" t="s">
        <v>140</v>
      </c>
      <c r="D7" t="s">
        <v>261</v>
      </c>
      <c r="E7" s="1">
        <v>35.6</v>
      </c>
    </row>
    <row r="8" spans="2:5" ht="13.5">
      <c r="B8" t="s">
        <v>151</v>
      </c>
      <c r="C8" t="s">
        <v>138</v>
      </c>
      <c r="D8" t="s">
        <v>263</v>
      </c>
      <c r="E8" s="1">
        <v>34.7</v>
      </c>
    </row>
    <row r="9" spans="2:5" ht="13.5">
      <c r="B9" t="s">
        <v>137</v>
      </c>
      <c r="C9" t="s">
        <v>138</v>
      </c>
      <c r="D9" t="s">
        <v>264</v>
      </c>
      <c r="E9" s="1">
        <v>31.300000000000004</v>
      </c>
    </row>
    <row r="10" spans="2:5" ht="13.5">
      <c r="B10" t="s">
        <v>144</v>
      </c>
      <c r="C10" t="s">
        <v>138</v>
      </c>
      <c r="D10" t="s">
        <v>275</v>
      </c>
      <c r="E10" s="1">
        <v>27.15</v>
      </c>
    </row>
    <row r="11" spans="2:5" ht="13.5">
      <c r="B11" t="s">
        <v>144</v>
      </c>
      <c r="C11" t="s">
        <v>138</v>
      </c>
      <c r="D11" t="s">
        <v>276</v>
      </c>
      <c r="E11" s="1">
        <v>22</v>
      </c>
    </row>
    <row r="12" spans="2:5" ht="13.5">
      <c r="B12" t="s">
        <v>144</v>
      </c>
      <c r="C12" t="s">
        <v>145</v>
      </c>
      <c r="D12" t="s">
        <v>147</v>
      </c>
      <c r="E12" s="1">
        <v>17.15</v>
      </c>
    </row>
    <row r="13" ht="13.5">
      <c r="E13" s="1">
        <v>0</v>
      </c>
    </row>
    <row r="14" spans="2:5" ht="13.5">
      <c r="B14" t="s">
        <v>277</v>
      </c>
      <c r="C14" t="s">
        <v>138</v>
      </c>
      <c r="D14" t="s">
        <v>278</v>
      </c>
      <c r="E14" s="1">
        <v>0</v>
      </c>
    </row>
    <row r="15" spans="2:5" ht="13.5">
      <c r="B15" t="s">
        <v>144</v>
      </c>
      <c r="E15" s="1"/>
    </row>
    <row r="16" ht="13.5">
      <c r="E16" s="1"/>
    </row>
    <row r="17" ht="13.5">
      <c r="E17" s="1"/>
    </row>
    <row r="20" ht="13.5">
      <c r="K20" s="2" t="s">
        <v>279</v>
      </c>
    </row>
    <row r="21" ht="13.5">
      <c r="K21" s="2" t="s">
        <v>280</v>
      </c>
    </row>
    <row r="22" ht="13.5">
      <c r="K22" s="2" t="s">
        <v>281</v>
      </c>
    </row>
    <row r="23" ht="13.5">
      <c r="K23" s="3" t="s">
        <v>139</v>
      </c>
    </row>
  </sheetData>
  <sheetProtection/>
  <autoFilter ref="A1:F23"/>
  <printOptions/>
  <pageMargins left="0.7868055555555555" right="0.7868055555555555" top="0.9833333333333333" bottom="0.9833333333333333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10"/>
  <sheetViews>
    <sheetView showZeros="0" view="pageBreakPreview" zoomScale="85" zoomScaleNormal="85" zoomScaleSheetLayoutView="85" zoomScalePageLayoutView="0" workbookViewId="0" topLeftCell="A1">
      <pane xSplit="1" ySplit="1" topLeftCell="AJ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U12" sqref="AU12"/>
    </sheetView>
  </sheetViews>
  <sheetFormatPr defaultColWidth="9.00390625" defaultRowHeight="13.5"/>
  <cols>
    <col min="1" max="1" width="5.625" style="0" customWidth="1"/>
    <col min="2" max="2" width="3.625" style="0" customWidth="1"/>
    <col min="3" max="3" width="2.625" style="0" hidden="1" customWidth="1"/>
    <col min="4" max="4" width="13.125" style="0" customWidth="1"/>
    <col min="5" max="5" width="4.125" style="0" customWidth="1"/>
    <col min="6" max="6" width="12.125" style="0" customWidth="1"/>
    <col min="7" max="7" width="7.625" style="0" customWidth="1"/>
    <col min="8" max="8" width="2.625" style="0" customWidth="1"/>
    <col min="9" max="9" width="2.875" style="0" customWidth="1"/>
    <col min="10" max="10" width="2.625" style="0" hidden="1" customWidth="1"/>
    <col min="11" max="11" width="14.125" style="0" customWidth="1"/>
    <col min="12" max="12" width="4.125" style="0" customWidth="1"/>
    <col min="13" max="13" width="12.125" style="0" customWidth="1"/>
    <col min="14" max="14" width="9.125" style="0" customWidth="1"/>
    <col min="15" max="15" width="2.625" style="0" customWidth="1"/>
    <col min="16" max="16" width="2.875" style="0" customWidth="1"/>
    <col min="17" max="17" width="5.375" style="0" hidden="1" customWidth="1"/>
    <col min="18" max="18" width="10.125" style="0" customWidth="1"/>
    <col min="19" max="19" width="3.625" style="0" customWidth="1"/>
    <col min="20" max="20" width="13.00390625" style="0" customWidth="1"/>
    <col min="21" max="21" width="7.625" style="0" customWidth="1"/>
    <col min="22" max="22" width="3.625" style="0" customWidth="1"/>
    <col min="23" max="23" width="3.00390625" style="0" customWidth="1"/>
    <col min="24" max="24" width="3.25390625" style="0" hidden="1" customWidth="1"/>
    <col min="25" max="25" width="9.375" style="0" customWidth="1"/>
    <col min="26" max="26" width="3.50390625" style="0" customWidth="1"/>
    <col min="27" max="27" width="13.125" style="0" customWidth="1"/>
    <col min="28" max="28" width="7.625" style="0" customWidth="1"/>
    <col min="29" max="29" width="2.625" style="0" customWidth="1"/>
    <col min="30" max="30" width="2.875" style="0" customWidth="1"/>
    <col min="31" max="31" width="3.50390625" style="0" hidden="1" customWidth="1"/>
    <col min="32" max="32" width="11.25390625" style="0" customWidth="1"/>
    <col min="33" max="33" width="3.875" style="0" customWidth="1"/>
    <col min="34" max="34" width="13.125" style="0" customWidth="1"/>
    <col min="35" max="36" width="7.625" style="0" customWidth="1"/>
    <col min="37" max="38" width="3.625" style="0" customWidth="1"/>
    <col min="39" max="39" width="3.625" style="0" hidden="1" customWidth="1"/>
    <col min="40" max="40" width="10.25390625" style="0" customWidth="1"/>
    <col min="41" max="41" width="3.625" style="0" customWidth="1"/>
    <col min="42" max="42" width="22.25390625" style="0" customWidth="1"/>
    <col min="43" max="43" width="7.625" style="0" customWidth="1"/>
    <col min="44" max="44" width="14.25390625" style="0" customWidth="1"/>
    <col min="45" max="45" width="3.625" style="0" customWidth="1"/>
    <col min="46" max="46" width="3.625" style="0" hidden="1" customWidth="1"/>
    <col min="47" max="47" width="17.625" style="0" customWidth="1"/>
    <col min="48" max="48" width="3.625" style="0" customWidth="1"/>
    <col min="49" max="49" width="10.00390625" style="0" customWidth="1"/>
    <col min="50" max="50" width="7.625" style="0" customWidth="1"/>
    <col min="51" max="52" width="3.625" style="0" customWidth="1"/>
    <col min="53" max="53" width="3.625" style="0" hidden="1" customWidth="1"/>
    <col min="54" max="54" width="8.375" style="0" customWidth="1"/>
    <col min="55" max="55" width="3.625" style="0" customWidth="1"/>
    <col min="56" max="56" width="10.25390625" style="0" customWidth="1"/>
    <col min="57" max="57" width="7.625" style="0" customWidth="1"/>
    <col min="58" max="58" width="3.625" style="0" customWidth="1"/>
    <col min="59" max="59" width="10.125" style="0" customWidth="1"/>
    <col min="60" max="60" width="4.125" style="0" customWidth="1"/>
    <col min="61" max="61" width="12.125" style="0" customWidth="1"/>
    <col min="62" max="62" width="6.625" style="0" customWidth="1"/>
  </cols>
  <sheetData>
    <row r="1" spans="1:57" ht="30.75" customHeight="1">
      <c r="A1" s="42" t="s">
        <v>18</v>
      </c>
      <c r="B1" s="49" t="str">
        <f>'目次'!$I$1&amp;"成績一覧"</f>
        <v>令和元年度和歌山県中学校春期選手権大会成績一覧</v>
      </c>
      <c r="C1" s="49"/>
      <c r="D1" s="49"/>
      <c r="E1" s="49"/>
      <c r="F1" s="49"/>
      <c r="G1" s="49"/>
      <c r="H1" s="49"/>
      <c r="I1" s="49"/>
      <c r="J1" s="49"/>
      <c r="K1" s="49"/>
      <c r="L1" s="49"/>
      <c r="P1" s="49" t="str">
        <f>'目次'!$A$1&amp;"成績一覧"</f>
        <v>令和元年度　和歌山県高等学校総合体育大会成績一覧</v>
      </c>
      <c r="Q1" s="49"/>
      <c r="R1" s="49"/>
      <c r="S1" s="49"/>
      <c r="T1" s="49"/>
      <c r="U1" s="49"/>
      <c r="V1" s="49"/>
      <c r="W1" s="49"/>
      <c r="X1" s="49"/>
      <c r="Y1" s="49"/>
      <c r="AD1" s="563"/>
      <c r="AE1" s="563"/>
      <c r="AF1" s="563"/>
      <c r="AG1" s="563"/>
      <c r="AH1" s="563"/>
      <c r="AI1" s="563"/>
      <c r="AJ1" s="49"/>
      <c r="AL1" s="566" t="str">
        <f>'目次'!$A$1&amp;"成績一覧"</f>
        <v>令和元年度　和歌山県高等学校総合体育大会成績一覧</v>
      </c>
      <c r="AM1" s="567"/>
      <c r="AN1" s="568"/>
      <c r="AO1" s="568"/>
      <c r="AP1" s="568"/>
      <c r="AQ1" s="568"/>
      <c r="AR1" s="568"/>
      <c r="AS1" s="566" t="str">
        <f>'目次'!I2</f>
        <v>令和元年度和歌山県ジュニア新体操選手権大会</v>
      </c>
      <c r="AT1" s="568"/>
      <c r="AU1" s="568"/>
      <c r="AV1" s="281"/>
      <c r="AW1" s="281"/>
      <c r="AX1" s="281"/>
      <c r="AY1" s="281"/>
      <c r="AZ1" s="281"/>
      <c r="BA1" s="281"/>
      <c r="BB1" s="281"/>
      <c r="BC1" s="281"/>
      <c r="BD1" s="281"/>
      <c r="BE1" s="281"/>
    </row>
    <row r="2" spans="2:40" ht="17.25">
      <c r="B2" s="643" t="s">
        <v>19</v>
      </c>
      <c r="C2" s="644"/>
      <c r="D2" s="644"/>
      <c r="E2" s="644"/>
      <c r="F2" s="645"/>
      <c r="P2" s="643" t="s">
        <v>20</v>
      </c>
      <c r="Q2" s="644"/>
      <c r="R2" s="644"/>
      <c r="S2" s="644"/>
      <c r="T2" s="645"/>
      <c r="AD2" s="46"/>
      <c r="AE2" s="46"/>
      <c r="AF2" s="46"/>
      <c r="AG2" s="46"/>
      <c r="AH2" s="46"/>
      <c r="AI2" s="46"/>
      <c r="AL2" s="643" t="s">
        <v>21</v>
      </c>
      <c r="AM2" s="644"/>
      <c r="AN2" s="645"/>
    </row>
    <row r="3" spans="2:58" ht="22.5" customHeight="1">
      <c r="B3" s="542" t="s">
        <v>22</v>
      </c>
      <c r="D3" s="542"/>
      <c r="E3" s="542" t="s">
        <v>23</v>
      </c>
      <c r="F3" s="542"/>
      <c r="G3" s="542"/>
      <c r="H3" s="542"/>
      <c r="I3" s="542" t="s">
        <v>22</v>
      </c>
      <c r="J3" s="542"/>
      <c r="K3" s="542"/>
      <c r="L3" s="542" t="s">
        <v>24</v>
      </c>
      <c r="M3" s="542"/>
      <c r="N3" s="542"/>
      <c r="P3" s="542" t="s">
        <v>25</v>
      </c>
      <c r="Q3" s="542"/>
      <c r="R3" s="542"/>
      <c r="S3" s="542" t="s">
        <v>26</v>
      </c>
      <c r="T3" s="542"/>
      <c r="U3" s="542"/>
      <c r="V3" s="542"/>
      <c r="W3" s="542" t="s">
        <v>25</v>
      </c>
      <c r="X3" s="542"/>
      <c r="Y3" s="542"/>
      <c r="Z3" s="542" t="s">
        <v>27</v>
      </c>
      <c r="AA3" s="542"/>
      <c r="AB3" s="542"/>
      <c r="AC3" s="542"/>
      <c r="AD3" s="558"/>
      <c r="AE3" s="558"/>
      <c r="AF3" s="558"/>
      <c r="AG3" s="558"/>
      <c r="AH3" s="558"/>
      <c r="AI3" s="558"/>
      <c r="AJ3" s="542"/>
      <c r="AK3" s="542"/>
      <c r="AL3" s="542" t="s">
        <v>25</v>
      </c>
      <c r="AM3" s="542"/>
      <c r="AN3" s="542"/>
      <c r="AO3" s="542"/>
      <c r="AP3" s="542"/>
      <c r="AQ3" s="542"/>
      <c r="AR3" s="542"/>
      <c r="AS3" s="542" t="s">
        <v>22</v>
      </c>
      <c r="AT3" s="542"/>
      <c r="AU3" s="542"/>
      <c r="AV3" s="542"/>
      <c r="AW3" s="542"/>
      <c r="AX3" s="542"/>
      <c r="AY3" s="542"/>
      <c r="AZ3" s="542" t="s">
        <v>28</v>
      </c>
      <c r="BA3" s="542"/>
      <c r="BB3" s="542"/>
      <c r="BC3" s="542"/>
      <c r="BD3" s="542"/>
      <c r="BE3" s="542"/>
      <c r="BF3" s="554"/>
    </row>
    <row r="4" spans="2:58" ht="22.5" customHeight="1">
      <c r="B4" s="542" t="s">
        <v>29</v>
      </c>
      <c r="D4" s="542"/>
      <c r="E4" s="542"/>
      <c r="F4" s="542"/>
      <c r="G4" s="542"/>
      <c r="H4" s="542"/>
      <c r="I4" s="542" t="s">
        <v>29</v>
      </c>
      <c r="J4" s="542"/>
      <c r="K4" s="542"/>
      <c r="L4" s="542"/>
      <c r="M4" s="542"/>
      <c r="N4" s="542"/>
      <c r="P4" s="542" t="s">
        <v>29</v>
      </c>
      <c r="Q4" s="542"/>
      <c r="R4" s="542"/>
      <c r="S4" s="542"/>
      <c r="T4" s="542"/>
      <c r="U4" s="542"/>
      <c r="V4" s="542"/>
      <c r="W4" s="542" t="s">
        <v>29</v>
      </c>
      <c r="X4" s="542"/>
      <c r="Y4" s="542"/>
      <c r="Z4" s="542"/>
      <c r="AA4" s="542"/>
      <c r="AB4" s="542"/>
      <c r="AC4" s="542"/>
      <c r="AD4" s="558"/>
      <c r="AE4" s="558"/>
      <c r="AF4" s="558"/>
      <c r="AG4" s="558"/>
      <c r="AH4" s="558"/>
      <c r="AI4" s="558"/>
      <c r="AJ4" s="542"/>
      <c r="AK4" s="542"/>
      <c r="AL4" s="542" t="s">
        <v>30</v>
      </c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54"/>
    </row>
    <row r="5" spans="2:50" ht="13.5">
      <c r="B5" s="543">
        <v>1</v>
      </c>
      <c r="C5" s="543">
        <v>1</v>
      </c>
      <c r="D5" s="639">
        <f>VLOOKUP($C5,'中　男子'!$P:$AJ,4,0)</f>
        <v>0</v>
      </c>
      <c r="E5" s="640"/>
      <c r="F5" s="641"/>
      <c r="G5" s="544">
        <f>VLOOKUP($C5,'中　男子'!$P:$AJ,21,0)</f>
        <v>0</v>
      </c>
      <c r="I5" s="543">
        <v>1</v>
      </c>
      <c r="J5" s="543">
        <v>1</v>
      </c>
      <c r="K5" s="642">
        <f>VLOOKUP($J5,'中　女子'!$L:$AB,4,0)</f>
        <v>0</v>
      </c>
      <c r="L5" s="642"/>
      <c r="M5" s="642"/>
      <c r="N5" s="544">
        <f>VLOOKUP($J5,'中　女子'!$L:$AB,17,0)</f>
        <v>0</v>
      </c>
      <c r="P5" s="543">
        <v>1</v>
      </c>
      <c r="Q5" s="543">
        <v>1</v>
      </c>
      <c r="R5" s="627" t="str">
        <f>VLOOKUP($Q5,'高　男子'!$P:$AJ,4,0)</f>
        <v>近大附属</v>
      </c>
      <c r="S5" s="628"/>
      <c r="T5" s="629"/>
      <c r="U5" s="559">
        <f>VLOOKUP($Q5,'高　男子'!$P:$AJ,21,0)</f>
        <v>0</v>
      </c>
      <c r="W5" s="543">
        <v>1</v>
      </c>
      <c r="X5" s="543">
        <v>1</v>
      </c>
      <c r="Y5" s="623" t="str">
        <f>VLOOKUP($X5,'高　女子'!$L:$AB,4,0)</f>
        <v>近大附属</v>
      </c>
      <c r="Z5" s="623"/>
      <c r="AA5" s="623"/>
      <c r="AB5" s="559">
        <f>VLOOKUP($X5,'高　女子'!$L:$AB,17,0)</f>
        <v>0</v>
      </c>
      <c r="AD5" s="550"/>
      <c r="AE5" s="550"/>
      <c r="AF5" s="624"/>
      <c r="AG5" s="624"/>
      <c r="AH5" s="624"/>
      <c r="AI5" s="562"/>
      <c r="AJ5" s="562"/>
      <c r="AK5" s="569"/>
      <c r="AL5" s="99">
        <v>1</v>
      </c>
      <c r="AM5" s="99">
        <v>1</v>
      </c>
      <c r="AN5" s="633" t="str">
        <f>VLOOKUP($AM5,'高中 新体団'!$B:$O,4,0)</f>
        <v>若勇　歌乃葉・浦　ひかり・田中　朱
垣本　真子・丸山　幸恵
(補欠：大石　愛華・森内　杏美・藤川　栞名）</v>
      </c>
      <c r="AO5" s="634"/>
      <c r="AP5" s="635"/>
      <c r="AQ5" s="575">
        <f>VLOOKUP($AM5,'高中 新体団'!$B:$O,13,0)</f>
        <v>10</v>
      </c>
      <c r="AS5" s="99">
        <v>1</v>
      </c>
      <c r="AT5" s="99">
        <v>1</v>
      </c>
      <c r="AU5" s="636" t="s">
        <v>31</v>
      </c>
      <c r="AV5" s="637"/>
      <c r="AW5" s="638"/>
      <c r="AX5" s="575">
        <f>'高中 新体団'!N26</f>
        <v>0</v>
      </c>
    </row>
    <row r="6" spans="2:56" ht="13.5">
      <c r="B6" s="543">
        <v>1</v>
      </c>
      <c r="C6" s="545">
        <v>2</v>
      </c>
      <c r="D6" s="639" t="str">
        <f>VLOOKUP($C6,'中　男子'!$P:$AJ,4,0)</f>
        <v>明洋</v>
      </c>
      <c r="E6" s="640"/>
      <c r="F6" s="641"/>
      <c r="G6" s="544">
        <f>VLOOKUP($C6,'中　男子'!$P:$AJ,21,0)</f>
        <v>0</v>
      </c>
      <c r="I6" s="543">
        <f>IF(N5=N6,I5,J6)</f>
        <v>1</v>
      </c>
      <c r="J6" s="543">
        <v>2</v>
      </c>
      <c r="K6" s="642" t="str">
        <f>VLOOKUP($J6,'中　女子'!$L:$AB,4,0)</f>
        <v>明洋</v>
      </c>
      <c r="L6" s="642"/>
      <c r="M6" s="642"/>
      <c r="N6" s="544">
        <f>VLOOKUP($J6,'中　女子'!$L:$AB,17,0)</f>
        <v>0</v>
      </c>
      <c r="P6" s="543">
        <f>IF(U5=U6,P5,Q6)</f>
        <v>1</v>
      </c>
      <c r="Q6" s="543">
        <v>2</v>
      </c>
      <c r="R6" s="627" t="str">
        <f>VLOOKUP($Q6,'高　男子'!$P:$AJ,4,0)</f>
        <v>和歌山北</v>
      </c>
      <c r="S6" s="628"/>
      <c r="T6" s="629"/>
      <c r="U6" s="559">
        <f>VLOOKUP($Q6,'高　男子'!$P:$AJ,21,0)</f>
        <v>0</v>
      </c>
      <c r="W6" s="543">
        <f>IF(AB5=AB6,W5,X6)</f>
        <v>1</v>
      </c>
      <c r="X6" s="543">
        <v>2</v>
      </c>
      <c r="Y6" s="623" t="str">
        <f>VLOOKUP($X6,'高　女子'!$L:$AB,4,0)</f>
        <v>和歌山北</v>
      </c>
      <c r="Z6" s="623"/>
      <c r="AA6" s="623"/>
      <c r="AB6" s="559">
        <f>VLOOKUP($X6,'高　女子'!$L:$AB,17,0)</f>
        <v>0</v>
      </c>
      <c r="AD6" s="550"/>
      <c r="AE6" s="550"/>
      <c r="AF6" s="624"/>
      <c r="AG6" s="624"/>
      <c r="AH6" s="624"/>
      <c r="AI6" s="562"/>
      <c r="AJ6" s="562"/>
      <c r="AK6" s="569" t="s">
        <v>32</v>
      </c>
      <c r="AL6" s="543">
        <f>IF(AQ5=AQ6,AL5,AM6)</f>
        <v>2</v>
      </c>
      <c r="AM6" s="99">
        <v>2</v>
      </c>
      <c r="AN6" s="633">
        <f>VLOOKUP($AM6,'高中 新体団'!$B:$O,4,0)</f>
        <v>0</v>
      </c>
      <c r="AO6" s="634"/>
      <c r="AP6" s="635"/>
      <c r="AQ6" s="575">
        <f>VLOOKUP($AM6,'高中 新体団'!$B:$O,13,0)</f>
        <v>0</v>
      </c>
      <c r="AS6" s="543">
        <f>IF(AX5=AX6,AS5,AT6)</f>
        <v>1</v>
      </c>
      <c r="AT6" s="99">
        <v>2</v>
      </c>
      <c r="AU6" s="627"/>
      <c r="AV6" s="628"/>
      <c r="AW6" s="629"/>
      <c r="AX6" s="575"/>
      <c r="BB6" s="622"/>
      <c r="BC6" s="622"/>
      <c r="BD6" s="622"/>
    </row>
    <row r="7" spans="2:56" ht="13.5">
      <c r="B7" s="543"/>
      <c r="D7" s="627"/>
      <c r="E7" s="628"/>
      <c r="F7" s="629"/>
      <c r="G7" s="544"/>
      <c r="I7" s="543">
        <f>IF(N6=N7,I6,J7)</f>
        <v>1</v>
      </c>
      <c r="J7" s="543">
        <v>3</v>
      </c>
      <c r="K7" s="623" t="str">
        <f>VLOOKUP($J7,'中　女子'!$L:$AB,4,0)</f>
        <v>城東</v>
      </c>
      <c r="L7" s="623"/>
      <c r="M7" s="623"/>
      <c r="N7" s="544">
        <f>VLOOKUP($J7,'中　女子'!$L:$AB,17,0)</f>
        <v>0</v>
      </c>
      <c r="P7" s="543">
        <f>IF(U6=U7,P6,Q7)</f>
        <v>1</v>
      </c>
      <c r="Q7">
        <v>3</v>
      </c>
      <c r="R7" s="627" t="str">
        <f>VLOOKUP($Q7,'高　男子'!$P:$AJ,4,0)</f>
        <v>和歌山工</v>
      </c>
      <c r="S7" s="628"/>
      <c r="T7" s="629"/>
      <c r="U7" s="559">
        <f>VLOOKUP($Q7,'高　男子'!$P:$AJ,21,0)</f>
        <v>0</v>
      </c>
      <c r="W7" s="543">
        <f>IF(AB6=AB7,W6,X7)</f>
        <v>1</v>
      </c>
      <c r="X7" s="90">
        <v>3</v>
      </c>
      <c r="Y7" s="623"/>
      <c r="Z7" s="623"/>
      <c r="AA7" s="623"/>
      <c r="AB7" s="559"/>
      <c r="AD7" s="550"/>
      <c r="AE7" s="46"/>
      <c r="AF7" s="624"/>
      <c r="AG7" s="624"/>
      <c r="AH7" s="624"/>
      <c r="AI7" s="562"/>
      <c r="AJ7" s="562"/>
      <c r="AL7" s="543">
        <f>IF(AQ6=AQ7,AL6,AM7)</f>
        <v>2</v>
      </c>
      <c r="AM7" s="99">
        <v>3</v>
      </c>
      <c r="AN7" s="633">
        <f>VLOOKUP($AM7,'高中 新体団'!$B:$O,4,0)</f>
        <v>0</v>
      </c>
      <c r="AO7" s="634"/>
      <c r="AP7" s="635"/>
      <c r="AQ7" s="575">
        <f>VLOOKUP($AM7,'高中 新体団'!$B:$O,13,0)</f>
        <v>0</v>
      </c>
      <c r="AS7" s="543"/>
      <c r="AT7" s="99"/>
      <c r="AU7" s="627"/>
      <c r="AV7" s="628"/>
      <c r="AW7" s="629"/>
      <c r="AX7" s="575"/>
      <c r="BB7" s="622"/>
      <c r="BC7" s="622"/>
      <c r="BD7" s="622"/>
    </row>
    <row r="8" spans="4:43" ht="12" customHeight="1">
      <c r="D8" s="501"/>
      <c r="E8" s="501"/>
      <c r="F8" s="501"/>
      <c r="G8" s="546"/>
      <c r="I8" s="550"/>
      <c r="J8" s="550"/>
      <c r="K8" s="624"/>
      <c r="L8" s="624"/>
      <c r="M8" s="624"/>
      <c r="N8" s="551"/>
      <c r="R8" s="501"/>
      <c r="S8" s="501"/>
      <c r="T8" s="501"/>
      <c r="U8" s="546"/>
      <c r="Y8" s="501"/>
      <c r="Z8" s="501"/>
      <c r="AA8" s="501"/>
      <c r="AB8" s="546"/>
      <c r="AD8" s="46"/>
      <c r="AE8" s="46"/>
      <c r="AF8" s="45"/>
      <c r="AG8" s="45"/>
      <c r="AH8" s="45"/>
      <c r="AI8" s="551"/>
      <c r="AJ8" s="546"/>
      <c r="AL8" s="45"/>
      <c r="AM8" s="45"/>
      <c r="AN8" s="45"/>
      <c r="AO8" s="45"/>
      <c r="AP8" s="45"/>
      <c r="AQ8" s="576"/>
    </row>
    <row r="9" spans="4:43" ht="12" customHeight="1">
      <c r="D9" s="501"/>
      <c r="E9" s="501"/>
      <c r="F9" s="501"/>
      <c r="G9" s="546"/>
      <c r="I9" s="555"/>
      <c r="N9" s="546"/>
      <c r="U9" s="546"/>
      <c r="AB9" s="546"/>
      <c r="AD9" s="46"/>
      <c r="AE9" s="46"/>
      <c r="AF9" s="46"/>
      <c r="AG9" s="46"/>
      <c r="AH9" s="46"/>
      <c r="AI9" s="551"/>
      <c r="AJ9" s="546"/>
      <c r="AL9" t="s">
        <v>33</v>
      </c>
      <c r="AQ9" s="40"/>
    </row>
    <row r="10" spans="2:52" ht="13.5">
      <c r="B10" t="s">
        <v>34</v>
      </c>
      <c r="D10" s="501"/>
      <c r="E10" s="501"/>
      <c r="F10" s="501"/>
      <c r="G10" s="546"/>
      <c r="I10" t="s">
        <v>34</v>
      </c>
      <c r="N10" s="546"/>
      <c r="P10" t="s">
        <v>34</v>
      </c>
      <c r="U10" s="546"/>
      <c r="W10" t="s">
        <v>34</v>
      </c>
      <c r="AB10" s="546"/>
      <c r="AD10" s="46"/>
      <c r="AE10" s="46"/>
      <c r="AF10" s="46"/>
      <c r="AG10" s="46"/>
      <c r="AH10" s="46"/>
      <c r="AI10" s="551"/>
      <c r="AJ10" s="546"/>
      <c r="AL10" t="s">
        <v>35</v>
      </c>
      <c r="AQ10" s="40"/>
      <c r="AS10" t="s">
        <v>35</v>
      </c>
      <c r="AZ10" t="s">
        <v>35</v>
      </c>
    </row>
    <row r="11" spans="2:57" ht="13.5">
      <c r="B11" s="543">
        <v>1</v>
      </c>
      <c r="C11" s="543">
        <v>1</v>
      </c>
      <c r="D11" s="547">
        <f>VLOOKUP($C11,'中　男子'!$N:$AH,6,0)</f>
        <v>0</v>
      </c>
      <c r="E11" s="33">
        <f>VLOOKUP($C11,'中　男子'!$N:$AH,7,0)</f>
        <v>0</v>
      </c>
      <c r="F11" s="33">
        <f>VLOOKUP($C11,'中　男子'!$N:$AH,8,0)</f>
        <v>0</v>
      </c>
      <c r="G11" s="544">
        <f>VLOOKUP($C11,'中　男子'!$N:$AH,21,0)</f>
        <v>0</v>
      </c>
      <c r="I11" s="543">
        <v>1</v>
      </c>
      <c r="J11" s="543">
        <v>1</v>
      </c>
      <c r="K11" s="547">
        <f>VLOOKUP($J11,'中　女子'!$J:$AB,6,0)</f>
        <v>0</v>
      </c>
      <c r="L11" s="33">
        <f>VLOOKUP($J11,'中　女子'!$J:$AB,7,0)</f>
        <v>0</v>
      </c>
      <c r="M11" s="33">
        <f>VLOOKUP($J11,'中　女子'!$J:$AB,8,0)</f>
        <v>0</v>
      </c>
      <c r="N11" s="556">
        <f>VLOOKUP($J11,'中　女子'!$J:$AB,17,0)</f>
        <v>0</v>
      </c>
      <c r="P11" s="543">
        <v>1</v>
      </c>
      <c r="Q11" s="543">
        <v>1</v>
      </c>
      <c r="R11" s="33">
        <f>VLOOKUP($Q11,'高　男子'!$N:$AH,6,0)</f>
        <v>0</v>
      </c>
      <c r="S11" s="33">
        <f>VLOOKUP($Q11,'高　男子'!$N:$AH,7,0)</f>
        <v>0</v>
      </c>
      <c r="T11" s="33">
        <f>VLOOKUP($Q11,'高　男子'!$N:$AH,8,0)</f>
        <v>0</v>
      </c>
      <c r="U11" s="544">
        <f>VLOOKUP($Q11,'高　男子'!$N:$AH,21,0)</f>
        <v>0</v>
      </c>
      <c r="W11" s="543">
        <v>1</v>
      </c>
      <c r="X11" s="543">
        <v>1</v>
      </c>
      <c r="Y11" s="564" t="str">
        <f>VLOOKUP($X11,'高　女子'!$J:$Z,6,0)</f>
        <v>桐蔭高校</v>
      </c>
      <c r="Z11" s="33" t="str">
        <f>VLOOKUP($X11,'高　女子'!$J:$AB,7,0)</f>
        <v>２年</v>
      </c>
      <c r="AA11" s="33" t="str">
        <f>VLOOKUP($X11,'高　女子'!$J:$AB,8,0)</f>
        <v>椿原　桃花</v>
      </c>
      <c r="AB11" s="544">
        <f>VLOOKUP($X11,'高　女子'!$J:$AB,17,0)</f>
        <v>0</v>
      </c>
      <c r="AD11" s="550"/>
      <c r="AE11" s="550"/>
      <c r="AF11" s="45"/>
      <c r="AG11" s="45"/>
      <c r="AH11" s="45"/>
      <c r="AI11" s="551"/>
      <c r="AJ11" s="551"/>
      <c r="AL11" s="543">
        <v>1</v>
      </c>
      <c r="AM11" s="543">
        <v>1</v>
      </c>
      <c r="AN11" s="33" t="e">
        <f>VLOOKUP($AM11,'高新体個人'!$C:$Y,4,0)</f>
        <v>#N/A</v>
      </c>
      <c r="AO11" s="33" t="e">
        <f>VLOOKUP($AM11,'高新体個人'!$C:$Y,5,0)</f>
        <v>#N/A</v>
      </c>
      <c r="AP11" s="33" t="e">
        <f>VLOOKUP($AM11,'高新体個人'!$C:$Y,3,0)</f>
        <v>#N/A</v>
      </c>
      <c r="AQ11" s="575" t="e">
        <f>VLOOKUP($AM11,'高新体個人'!$C:$Z,24,0)</f>
        <v>#N/A</v>
      </c>
      <c r="AS11" s="543">
        <v>1</v>
      </c>
      <c r="AT11" s="543">
        <v>1</v>
      </c>
      <c r="AU11" s="577" t="str">
        <f>VLOOKUP($AT11,'中新体操'!$C:$Z,4,0)</f>
        <v>みなべ</v>
      </c>
      <c r="AV11" s="33" t="str">
        <f>VLOOKUP($AT11,'中新体操'!$C:$Z,5,0)</f>
        <v>中2</v>
      </c>
      <c r="AW11" s="33" t="str">
        <f>VLOOKUP($AT11,'中新体操'!$C:$Z,3,0)</f>
        <v>輪玉　真海</v>
      </c>
      <c r="AX11" s="575">
        <f>VLOOKUP($AT11,'中新体操'!$C:$Z,24,0)</f>
        <v>12.4</v>
      </c>
      <c r="AY11" s="546"/>
      <c r="AZ11" s="543">
        <v>1</v>
      </c>
      <c r="BA11" s="543">
        <v>1</v>
      </c>
      <c r="BB11" s="90" t="s">
        <v>36</v>
      </c>
      <c r="BC11" s="30">
        <v>5</v>
      </c>
      <c r="BD11" s="90" t="s">
        <v>37</v>
      </c>
      <c r="BE11" s="584"/>
    </row>
    <row r="12" spans="2:57" ht="13.5">
      <c r="B12" s="543">
        <f>IF(G11=G12,B11,C12)</f>
        <v>1</v>
      </c>
      <c r="C12" s="543">
        <v>2</v>
      </c>
      <c r="D12" s="547">
        <f>VLOOKUP($C12,'中　男子'!$N:$AH,6,0)</f>
        <v>0</v>
      </c>
      <c r="E12" s="33">
        <f>VLOOKUP($C12,'中　男子'!$N:$AH,7,0)</f>
        <v>0</v>
      </c>
      <c r="F12" s="33">
        <f>VLOOKUP($C12,'中　男子'!$N:$AH,8,0)</f>
        <v>0</v>
      </c>
      <c r="G12" s="544">
        <f>VLOOKUP($C12,'中　男子'!$N:$AH,21,0)</f>
        <v>0</v>
      </c>
      <c r="I12" s="543">
        <f>IF(N11=N12,I11,J12)</f>
        <v>1</v>
      </c>
      <c r="J12" s="543">
        <v>2</v>
      </c>
      <c r="K12" s="547">
        <f>VLOOKUP($J12,'中　女子'!$J:$AB,6,0)</f>
        <v>0</v>
      </c>
      <c r="L12" s="33">
        <f>VLOOKUP($J12,'中　女子'!$J:$AB,7,0)</f>
        <v>0</v>
      </c>
      <c r="M12" s="33">
        <f>VLOOKUP($J12,'中　女子'!$J:$AB,8,0)</f>
        <v>0</v>
      </c>
      <c r="N12" s="544">
        <f>VLOOKUP($J12,'中　女子'!$J:$AB,17,0)</f>
        <v>0</v>
      </c>
      <c r="P12" s="543">
        <f>IF(U11=U12,P11,Q12)</f>
        <v>1</v>
      </c>
      <c r="Q12" s="543">
        <v>2</v>
      </c>
      <c r="R12" s="33">
        <f>VLOOKUP($Q12,'高　男子'!$N:$AH,6,0)</f>
        <v>0</v>
      </c>
      <c r="S12" s="33">
        <f>VLOOKUP($Q12,'高　男子'!$N:$AH,7,0)</f>
        <v>0</v>
      </c>
      <c r="T12" s="33">
        <f>VLOOKUP($Q12,'高　男子'!$N:$AH,8,0)</f>
        <v>0</v>
      </c>
      <c r="U12" s="544">
        <f>VLOOKUP($Q12,'高　男子'!$N:$AH,21,0)</f>
        <v>0</v>
      </c>
      <c r="W12" s="543">
        <f>IF(AB11=AB12,W11,X12)</f>
        <v>1</v>
      </c>
      <c r="X12" s="543">
        <v>2</v>
      </c>
      <c r="Y12" s="564" t="str">
        <f>VLOOKUP($X12,'高　女子'!$J:$AB,6,0)</f>
        <v>和歌山北</v>
      </c>
      <c r="Z12" s="33" t="str">
        <f>VLOOKUP($X12,'高　女子'!$J:$AB,7,0)</f>
        <v>１年</v>
      </c>
      <c r="AA12" s="33" t="str">
        <f>VLOOKUP($X12,'高　女子'!$J:$AB,8,0)</f>
        <v>島　早良</v>
      </c>
      <c r="AB12" s="544">
        <f>VLOOKUP($X12,'高　女子'!$J:$AB,17,0)</f>
        <v>0</v>
      </c>
      <c r="AD12" s="550"/>
      <c r="AE12" s="550"/>
      <c r="AF12" s="45"/>
      <c r="AG12" s="45"/>
      <c r="AH12" s="45"/>
      <c r="AI12" s="551"/>
      <c r="AJ12" s="551"/>
      <c r="AL12" s="543" t="e">
        <f>IF(AQ11=AQ12,AL11,AM12)</f>
        <v>#N/A</v>
      </c>
      <c r="AM12" s="543">
        <v>2</v>
      </c>
      <c r="AN12" s="33" t="e">
        <f>VLOOKUP($AM12,'高新体個人'!$C:$Y,4,0)</f>
        <v>#N/A</v>
      </c>
      <c r="AO12" s="33" t="e">
        <f>VLOOKUP($AM12,'高新体個人'!$C:$Y,5,0)</f>
        <v>#N/A</v>
      </c>
      <c r="AP12" s="33" t="e">
        <f>VLOOKUP($AM12,'高新体個人'!$C:$Y,3,0)</f>
        <v>#N/A</v>
      </c>
      <c r="AQ12" s="575" t="e">
        <f>VLOOKUP($AM12,'高新体個人'!$C:$Z,24,0)</f>
        <v>#N/A</v>
      </c>
      <c r="AS12" s="543">
        <f>IF(AX11=AX12,AS11,AT12)</f>
        <v>2</v>
      </c>
      <c r="AT12" s="543">
        <v>2</v>
      </c>
      <c r="AU12" s="577" t="str">
        <f>VLOOKUP($AT12,'中新体操'!$C:$Z,4,0)</f>
        <v>WMO</v>
      </c>
      <c r="AV12" s="33" t="str">
        <f>VLOOKUP($AT12,'中新体操'!$C:$Z,5,0)</f>
        <v>中3</v>
      </c>
      <c r="AW12" s="33" t="str">
        <f>VLOOKUP($AT12,'中新体操'!$C:$Z,3,0)</f>
        <v>丸石　凜</v>
      </c>
      <c r="AX12" s="575">
        <f>VLOOKUP($AT12,'中新体操'!$C:$Z,24,0)</f>
        <v>8.4</v>
      </c>
      <c r="AY12" s="546"/>
      <c r="AZ12" s="543"/>
      <c r="BA12" s="543">
        <v>2</v>
      </c>
      <c r="BB12" s="90"/>
      <c r="BC12" s="30"/>
      <c r="BD12" s="90"/>
      <c r="BE12" s="584"/>
    </row>
    <row r="13" spans="2:57" ht="13.5">
      <c r="B13" s="543">
        <f>IF(G12=G13,B12,C13)</f>
        <v>1</v>
      </c>
      <c r="C13" s="543">
        <v>3</v>
      </c>
      <c r="D13" s="547">
        <f>VLOOKUP($C13,'中　男子'!$N:$AH,6,0)</f>
        <v>0</v>
      </c>
      <c r="E13" s="33">
        <f>VLOOKUP($C13,'中　男子'!$N:$AH,7,0)</f>
        <v>0</v>
      </c>
      <c r="F13" s="33">
        <f>VLOOKUP($C13,'中　男子'!$N:$AH,8,0)</f>
        <v>0</v>
      </c>
      <c r="G13" s="544">
        <f>VLOOKUP($C13,'中　男子'!$N:$AH,21,0)</f>
        <v>0</v>
      </c>
      <c r="I13" s="543">
        <f>IF(N12=N13,I12,J13)</f>
        <v>1</v>
      </c>
      <c r="J13" s="543">
        <v>3</v>
      </c>
      <c r="K13" s="547">
        <f>VLOOKUP($J13,'中　女子'!$J:$AB,6,0)</f>
        <v>0</v>
      </c>
      <c r="L13" s="33">
        <f>VLOOKUP($J13,'中　女子'!$J:$AB,7,0)</f>
        <v>0</v>
      </c>
      <c r="M13" s="33">
        <f>VLOOKUP($J13,'中　女子'!$J:$AB,8,0)</f>
        <v>0</v>
      </c>
      <c r="N13" s="544">
        <f>VLOOKUP($J13,'中　女子'!$J:$AB,17,0)</f>
        <v>0</v>
      </c>
      <c r="P13" s="543">
        <f>IF(U12=U13,P12,Q13)</f>
        <v>1</v>
      </c>
      <c r="Q13" s="543">
        <v>3</v>
      </c>
      <c r="R13" s="33">
        <f>VLOOKUP($Q13,'高　男子'!$N:$AH,6,0)</f>
        <v>0</v>
      </c>
      <c r="S13" s="33">
        <f>VLOOKUP($Q13,'高　男子'!$N:$AH,7,0)</f>
        <v>0</v>
      </c>
      <c r="T13" s="33">
        <f>VLOOKUP($Q13,'高　男子'!$N:$AH,8,0)</f>
        <v>0</v>
      </c>
      <c r="U13" s="544">
        <f>VLOOKUP($Q13,'高　男子'!$N:$AH,21,0)</f>
        <v>0</v>
      </c>
      <c r="W13" s="543">
        <f>IF(AB12=AB13,W12,X13)</f>
        <v>1</v>
      </c>
      <c r="X13" s="543">
        <v>3</v>
      </c>
      <c r="Y13" s="564" t="str">
        <f>VLOOKUP($X13,'高　女子'!$J:$AB,6,0)</f>
        <v>和歌山北</v>
      </c>
      <c r="Z13" s="33" t="str">
        <f>VLOOKUP($X13,'高　女子'!$J:$AB,7,0)</f>
        <v>１年</v>
      </c>
      <c r="AA13" s="33" t="str">
        <f>VLOOKUP($X13,'高　女子'!$J:$AB,8,0)</f>
        <v>檜木　胡乃華</v>
      </c>
      <c r="AB13" s="544">
        <f>VLOOKUP($X13,'高　女子'!$J:$AB,17,0)</f>
        <v>0</v>
      </c>
      <c r="AD13" s="550"/>
      <c r="AE13" s="550"/>
      <c r="AF13" s="45"/>
      <c r="AG13" s="45"/>
      <c r="AH13" s="45"/>
      <c r="AI13" s="551"/>
      <c r="AJ13" s="551"/>
      <c r="AL13" s="543" t="e">
        <f>IF(AQ12=AQ13,AL12,AM13)</f>
        <v>#N/A</v>
      </c>
      <c r="AM13" s="543">
        <v>3</v>
      </c>
      <c r="AN13" s="33" t="e">
        <f>VLOOKUP($AM13,'高新体個人'!$C:$Y,4,0)</f>
        <v>#N/A</v>
      </c>
      <c r="AO13" s="33" t="e">
        <f>VLOOKUP($AM13,'高新体個人'!$C:$Y,5,0)</f>
        <v>#N/A</v>
      </c>
      <c r="AP13" s="33" t="e">
        <f>VLOOKUP($AM13,'高新体個人'!$C:$Y,3,0)</f>
        <v>#N/A</v>
      </c>
      <c r="AQ13" s="575" t="e">
        <f>VLOOKUP($AM13,'高新体個人'!$C:$Z,24,0)</f>
        <v>#N/A</v>
      </c>
      <c r="AS13" s="543" t="e">
        <f>IF(AX12=AX13,AS12,AT13)</f>
        <v>#N/A</v>
      </c>
      <c r="AT13" s="543">
        <v>3</v>
      </c>
      <c r="AU13" s="577" t="e">
        <f>VLOOKUP($AT13,'中新体操'!$C:$Z,4,0)</f>
        <v>#N/A</v>
      </c>
      <c r="AV13" s="33" t="e">
        <f>VLOOKUP($AT13,'中新体操'!$C:$Z,5,0)</f>
        <v>#N/A</v>
      </c>
      <c r="AW13" s="33" t="e">
        <f>VLOOKUP($AT13,'中新体操'!$C:$Z,3,0)</f>
        <v>#N/A</v>
      </c>
      <c r="AX13" s="575" t="e">
        <f>VLOOKUP($AT13,'中新体操'!$C:$Z,24,0)</f>
        <v>#N/A</v>
      </c>
      <c r="AY13" s="546"/>
      <c r="AZ13" s="543"/>
      <c r="BA13" s="543">
        <v>3</v>
      </c>
      <c r="BB13" s="90"/>
      <c r="BC13" s="30"/>
      <c r="BD13" s="90"/>
      <c r="BE13" s="584"/>
    </row>
    <row r="14" spans="2:57" ht="13.5">
      <c r="B14" s="543">
        <f>IF(G13=G14,B13,C14)</f>
        <v>1</v>
      </c>
      <c r="C14" s="543">
        <v>4</v>
      </c>
      <c r="D14" s="547">
        <f>VLOOKUP($C14,'中　男子'!$N:$AH,6,0)</f>
        <v>0</v>
      </c>
      <c r="E14" s="33">
        <f>VLOOKUP($C14,'中　男子'!$N:$AH,7,0)</f>
        <v>0</v>
      </c>
      <c r="F14" s="33">
        <f>VLOOKUP($C14,'中　男子'!$N:$AH,8,0)</f>
        <v>0</v>
      </c>
      <c r="G14" s="544">
        <f>VLOOKUP($C14,'中　男子'!$N:$AH,21,0)</f>
        <v>0</v>
      </c>
      <c r="I14" s="543">
        <f>IF(N13=N14,I13,J14)</f>
        <v>1</v>
      </c>
      <c r="J14" s="543">
        <v>4</v>
      </c>
      <c r="K14" s="547">
        <f>VLOOKUP($J14,'中　女子'!$J:$AB,6,0)</f>
        <v>0</v>
      </c>
      <c r="L14" s="33">
        <f>VLOOKUP($J14,'中　女子'!$J:$AB,7,0)</f>
        <v>0</v>
      </c>
      <c r="M14" s="33">
        <f>VLOOKUP($J14,'中　女子'!$J:$AB,8,0)</f>
        <v>0</v>
      </c>
      <c r="N14" s="544">
        <f>VLOOKUP($J14,'中　女子'!$J:$AB,17,0)</f>
        <v>0</v>
      </c>
      <c r="P14" s="543">
        <f>IF(U13=U14,P13,Q14)</f>
        <v>1</v>
      </c>
      <c r="Q14" s="543">
        <v>4</v>
      </c>
      <c r="R14" s="33">
        <f>VLOOKUP($Q14,'高　男子'!$N:$AH,6,0)</f>
        <v>0</v>
      </c>
      <c r="S14" s="33">
        <f>VLOOKUP($Q14,'高　男子'!$N:$AH,7,0)</f>
        <v>0</v>
      </c>
      <c r="T14" s="33">
        <f>VLOOKUP($Q14,'高　男子'!$N:$AH,8,0)</f>
        <v>0</v>
      </c>
      <c r="U14" s="544">
        <f>VLOOKUP($Q14,'高　男子'!$N:$AH,21,0)</f>
        <v>0</v>
      </c>
      <c r="W14" s="543">
        <f>IF(AB13=AB14,W13,X14)</f>
        <v>1</v>
      </c>
      <c r="X14" s="543">
        <v>4</v>
      </c>
      <c r="Y14" s="33" t="str">
        <f>VLOOKUP($X14,'高　女子'!$J:$AB,6,0)</f>
        <v>和歌山北</v>
      </c>
      <c r="Z14" s="33" t="str">
        <f>VLOOKUP($X14,'高　女子'!$J:$AB,7,0)</f>
        <v>１年</v>
      </c>
      <c r="AA14" s="33" t="str">
        <f>VLOOKUP($X14,'高　女子'!$J:$AB,8,0)</f>
        <v>齋藤　菜花</v>
      </c>
      <c r="AB14" s="544">
        <f>VLOOKUP($X14,'高　女子'!$J:$AB,17,0)</f>
        <v>0</v>
      </c>
      <c r="AD14" s="550"/>
      <c r="AE14" s="550"/>
      <c r="AF14" s="45"/>
      <c r="AG14" s="45"/>
      <c r="AH14" s="45"/>
      <c r="AI14" s="551"/>
      <c r="AJ14" s="551"/>
      <c r="AL14" s="543" t="e">
        <f>IF(AQ13=AQ14,AL13,AM14)</f>
        <v>#N/A</v>
      </c>
      <c r="AM14" s="543">
        <v>4</v>
      </c>
      <c r="AN14" s="33" t="e">
        <f>VLOOKUP($AM14,'高新体個人'!$C:$Y,4,0)</f>
        <v>#N/A</v>
      </c>
      <c r="AO14" s="33" t="e">
        <f>VLOOKUP($AM14,'高新体個人'!$C:$Y,5,0)</f>
        <v>#N/A</v>
      </c>
      <c r="AP14" s="33" t="e">
        <f>VLOOKUP($AM14,'高新体個人'!$C:$Y,3,0)</f>
        <v>#N/A</v>
      </c>
      <c r="AQ14" s="575" t="e">
        <f>VLOOKUP($AM14,'高新体個人'!$C:$Z,24,0)</f>
        <v>#N/A</v>
      </c>
      <c r="AS14" s="543" t="e">
        <f>IF(AX13=AX14,AS13,AT14)</f>
        <v>#N/A</v>
      </c>
      <c r="AT14" s="543">
        <v>4</v>
      </c>
      <c r="AU14" s="577" t="e">
        <f>VLOOKUP($AT14,'中新体操'!$C:$Z,4,0)</f>
        <v>#N/A</v>
      </c>
      <c r="AV14" s="33" t="e">
        <f>VLOOKUP($AT14,'中新体操'!$C:$Z,5,0)</f>
        <v>#N/A</v>
      </c>
      <c r="AW14" s="33" t="e">
        <f>VLOOKUP($AT14,'中新体操'!$C:$Z,3,0)</f>
        <v>#N/A</v>
      </c>
      <c r="AX14" s="575" t="e">
        <f>VLOOKUP($AT14,'中新体操'!$C:$Z,24,0)</f>
        <v>#N/A</v>
      </c>
      <c r="AY14" s="546"/>
      <c r="AZ14" s="543"/>
      <c r="BA14" s="543"/>
      <c r="BB14" s="33"/>
      <c r="BC14" s="33"/>
      <c r="BD14" s="33"/>
      <c r="BE14" s="33"/>
    </row>
    <row r="15" spans="2:57" ht="13.5">
      <c r="B15" s="543">
        <f>IF(G14=G15,B14,C15)</f>
        <v>1</v>
      </c>
      <c r="C15" s="543">
        <v>5</v>
      </c>
      <c r="D15" s="548">
        <f>VLOOKUP($C15,'中　男子'!$N:$AH,6,0)</f>
        <v>0</v>
      </c>
      <c r="E15" s="33">
        <f>VLOOKUP($C15,'中　男子'!$N:$AH,7,0)</f>
        <v>0</v>
      </c>
      <c r="F15" s="33">
        <f>VLOOKUP($C15,'中　男子'!$N:$AH,8,0)</f>
        <v>0</v>
      </c>
      <c r="G15" s="544">
        <f>VLOOKUP($C15,'中　男子'!$N:$AH,21,0)</f>
        <v>0</v>
      </c>
      <c r="I15" s="543">
        <f>IF(N14=N15,I14,J15)</f>
        <v>1</v>
      </c>
      <c r="J15" s="543">
        <v>5</v>
      </c>
      <c r="K15" s="547">
        <f>VLOOKUP($J15,'中　女子'!$J:$AB,6,0)</f>
        <v>0</v>
      </c>
      <c r="L15" s="33">
        <f>VLOOKUP($J15,'中　女子'!$J:$AB,7,0)</f>
        <v>0</v>
      </c>
      <c r="M15" s="33">
        <f>VLOOKUP($J15,'中　女子'!$J:$AB,8,0)</f>
        <v>0</v>
      </c>
      <c r="N15" s="544">
        <f>VLOOKUP($J15,'中　女子'!$J:$AB,17,0)</f>
        <v>0</v>
      </c>
      <c r="P15" s="543">
        <f>IF(U14=U15,P14,Q15)</f>
        <v>1</v>
      </c>
      <c r="Q15" s="543">
        <v>5</v>
      </c>
      <c r="R15" s="33">
        <f>VLOOKUP($Q15,'高　男子'!$N:$AH,6,0)</f>
        <v>0</v>
      </c>
      <c r="S15" s="33">
        <f>VLOOKUP($Q15,'高　男子'!$N:$AH,7,0)</f>
        <v>0</v>
      </c>
      <c r="T15" s="33">
        <f>VLOOKUP($Q15,'高　男子'!$N:$AH,8,0)</f>
        <v>0</v>
      </c>
      <c r="U15" s="544">
        <f>VLOOKUP($Q15,'高　男子'!$N:$AH,21,0)</f>
        <v>0</v>
      </c>
      <c r="W15" s="543">
        <f>IF(AB14=AB15,W14,X15)</f>
        <v>1</v>
      </c>
      <c r="X15" s="543">
        <v>5</v>
      </c>
      <c r="Y15" s="33" t="str">
        <f>VLOOKUP($X15,'高　女子'!$J:$AB,6,0)</f>
        <v>和歌山北</v>
      </c>
      <c r="Z15" s="33" t="str">
        <f>VLOOKUP($X15,'高　女子'!$J:$AB,7,0)</f>
        <v>２年</v>
      </c>
      <c r="AA15" s="33" t="str">
        <f>VLOOKUP($X15,'高　女子'!$J:$AB,8,0)</f>
        <v>成川　沙耶</v>
      </c>
      <c r="AB15" s="544">
        <f>VLOOKUP($X15,'高　女子'!$J:$AB,17,0)</f>
        <v>0</v>
      </c>
      <c r="AD15" s="550"/>
      <c r="AE15" s="550"/>
      <c r="AF15" s="45"/>
      <c r="AG15" s="45"/>
      <c r="AH15" s="45"/>
      <c r="AI15" s="551"/>
      <c r="AJ15" s="551"/>
      <c r="AL15" s="543" t="e">
        <f>IF(AQ14=AQ15,AL14,AM15)</f>
        <v>#N/A</v>
      </c>
      <c r="AM15" s="543">
        <v>5</v>
      </c>
      <c r="AN15" s="33" t="e">
        <f>VLOOKUP($AM15,'高新体個人'!$C:$Y,4,0)</f>
        <v>#N/A</v>
      </c>
      <c r="AO15" s="33" t="e">
        <f>VLOOKUP($AM15,'高新体個人'!$C:$Y,5,0)</f>
        <v>#N/A</v>
      </c>
      <c r="AP15" s="33" t="e">
        <f>VLOOKUP($AM15,'高新体個人'!$C:$Y,3,0)</f>
        <v>#N/A</v>
      </c>
      <c r="AQ15" s="575" t="e">
        <f>VLOOKUP($AM15,'高新体個人'!$C:$Z,24,0)</f>
        <v>#N/A</v>
      </c>
      <c r="AS15" s="543" t="e">
        <f>IF(AX14=AX15,AS14,AT15)</f>
        <v>#N/A</v>
      </c>
      <c r="AT15" s="543">
        <v>5</v>
      </c>
      <c r="AU15" s="577" t="e">
        <f>VLOOKUP($AT15,'中新体操'!$C:$Z,4,0)</f>
        <v>#N/A</v>
      </c>
      <c r="AV15" s="33" t="e">
        <f>VLOOKUP($AT15,'中新体操'!$C:$Z,5,0)</f>
        <v>#N/A</v>
      </c>
      <c r="AW15" s="33" t="e">
        <f>VLOOKUP($AT15,'中新体操'!$C:$Z,3,0)</f>
        <v>#N/A</v>
      </c>
      <c r="AX15" s="575" t="e">
        <f>VLOOKUP($AT15,'中新体操'!$C:$Z,24,0)</f>
        <v>#N/A</v>
      </c>
      <c r="AY15" s="546"/>
      <c r="AZ15" s="543"/>
      <c r="BA15" s="543"/>
      <c r="BB15" s="33"/>
      <c r="BC15" s="33"/>
      <c r="BD15" s="33"/>
      <c r="BE15" s="33"/>
    </row>
    <row r="16" spans="2:57" ht="13.5">
      <c r="B16" s="543">
        <f>IF(G15=G16,B15,C16)</f>
        <v>1</v>
      </c>
      <c r="C16" s="543">
        <v>6</v>
      </c>
      <c r="D16" s="547">
        <f>VLOOKUP($C16,'中　男子'!$N:$AH,6,0)</f>
        <v>0</v>
      </c>
      <c r="E16" s="33">
        <f>VLOOKUP($C16,'中　男子'!$N:$AH,7,0)</f>
        <v>0</v>
      </c>
      <c r="F16" s="33">
        <f>VLOOKUP($C16,'中　男子'!$N:$AH,8,0)</f>
        <v>0</v>
      </c>
      <c r="G16" s="544">
        <f>VLOOKUP($C16,'中　男子'!$N:$AH,21,0)</f>
        <v>0</v>
      </c>
      <c r="I16" s="543">
        <f>IF(N15=N16,I15,J16)</f>
        <v>1</v>
      </c>
      <c r="J16" s="543">
        <v>6</v>
      </c>
      <c r="K16" s="547">
        <f>VLOOKUP($J16,'中　女子'!$J:$AB,6,0)</f>
        <v>0</v>
      </c>
      <c r="L16" s="33">
        <f>VLOOKUP($J16,'中　女子'!$J:$AB,7,0)</f>
        <v>0</v>
      </c>
      <c r="M16" s="33">
        <f>VLOOKUP($J16,'中　女子'!$J:$AB,8,0)</f>
        <v>0</v>
      </c>
      <c r="N16" s="544">
        <f>VLOOKUP($J16,'中　女子'!$J:$AB,17,0)</f>
        <v>0</v>
      </c>
      <c r="P16" s="543">
        <f>IF(U15=U16,P15,Q16)</f>
        <v>1</v>
      </c>
      <c r="Q16" s="543">
        <v>6</v>
      </c>
      <c r="R16" s="33">
        <f>VLOOKUP($Q16,'高　男子'!$N:$AH,6,0)</f>
        <v>0</v>
      </c>
      <c r="S16" s="33">
        <f>VLOOKUP($Q16,'高　男子'!$N:$AH,7,0)</f>
        <v>0</v>
      </c>
      <c r="T16" s="33">
        <f>VLOOKUP($Q16,'高　男子'!$N:$AH,8,0)</f>
        <v>0</v>
      </c>
      <c r="U16" s="544">
        <f>VLOOKUP($Q16,'高　男子'!$N:$AH,21,0)</f>
        <v>0</v>
      </c>
      <c r="W16" s="543">
        <f>IF(AB15=AB16,W15,X16)</f>
        <v>1</v>
      </c>
      <c r="X16" s="543">
        <v>6</v>
      </c>
      <c r="Y16" s="33" t="str">
        <f>VLOOKUP($X16,'高　女子'!$J:$AB,6,0)</f>
        <v>和歌山北</v>
      </c>
      <c r="Z16" s="33" t="str">
        <f>VLOOKUP($X16,'高　女子'!$J:$AB,7,0)</f>
        <v>２年</v>
      </c>
      <c r="AA16" s="33" t="str">
        <f>VLOOKUP($X16,'高　女子'!$J:$AB,8,0)</f>
        <v>九鬼　ほのか</v>
      </c>
      <c r="AB16" s="544">
        <f>VLOOKUP($X16,'高　女子'!$J:$AB,17,0)</f>
        <v>0</v>
      </c>
      <c r="AD16" s="550"/>
      <c r="AE16" s="550"/>
      <c r="AF16" s="45"/>
      <c r="AG16" s="45"/>
      <c r="AH16" s="45"/>
      <c r="AI16" s="551"/>
      <c r="AJ16" s="551"/>
      <c r="AL16" s="543" t="e">
        <f>IF(AQ15=AQ16,AL15,AM16)</f>
        <v>#N/A</v>
      </c>
      <c r="AM16" s="543">
        <v>6</v>
      </c>
      <c r="AN16" s="33" t="e">
        <f>VLOOKUP($AM16,'高新体個人'!$C:$Y,4,0)</f>
        <v>#N/A</v>
      </c>
      <c r="AO16" s="33" t="e">
        <f>VLOOKUP($AM16,'高新体個人'!$C:$Y,5,0)</f>
        <v>#N/A</v>
      </c>
      <c r="AP16" s="33" t="e">
        <f>VLOOKUP($AM16,'高新体個人'!$C:$Y,3,0)</f>
        <v>#N/A</v>
      </c>
      <c r="AQ16" s="575" t="e">
        <f>VLOOKUP($AM16,'高新体個人'!$C:$Z,24,0)</f>
        <v>#N/A</v>
      </c>
      <c r="AS16" s="543" t="e">
        <f>IF(AX15=AX16,AS15,AT16)</f>
        <v>#N/A</v>
      </c>
      <c r="AT16" s="543">
        <v>6</v>
      </c>
      <c r="AU16" s="577" t="e">
        <f>VLOOKUP($AT16,'中新体操'!$C:$Z,4,0)</f>
        <v>#N/A</v>
      </c>
      <c r="AV16" s="33" t="e">
        <f>VLOOKUP($AT16,'中新体操'!$C:$Z,5,0)</f>
        <v>#N/A</v>
      </c>
      <c r="AW16" s="33" t="e">
        <f>VLOOKUP($AT16,'中新体操'!$C:$Z,3,0)</f>
        <v>#N/A</v>
      </c>
      <c r="AX16" s="575" t="e">
        <f>VLOOKUP($AT16,'中新体操'!$C:$Z,24,0)</f>
        <v>#N/A</v>
      </c>
      <c r="AY16" s="546"/>
      <c r="AZ16" s="543"/>
      <c r="BA16" s="543"/>
      <c r="BB16" s="33"/>
      <c r="BC16" s="33"/>
      <c r="BD16" s="33"/>
      <c r="BE16" s="33"/>
    </row>
    <row r="17" spans="2:57" ht="13.5">
      <c r="B17" s="545"/>
      <c r="C17" s="545"/>
      <c r="D17" s="499"/>
      <c r="E17" s="499"/>
      <c r="F17" s="499"/>
      <c r="G17" s="549"/>
      <c r="I17" s="550"/>
      <c r="J17" s="550"/>
      <c r="K17" s="45"/>
      <c r="L17" s="45"/>
      <c r="M17" s="45"/>
      <c r="N17" s="551"/>
      <c r="P17" s="543"/>
      <c r="Q17" s="543"/>
      <c r="R17" s="33"/>
      <c r="S17" s="33"/>
      <c r="T17" s="33"/>
      <c r="U17" s="544"/>
      <c r="W17" s="543"/>
      <c r="X17" s="543"/>
      <c r="Y17" s="33"/>
      <c r="Z17" s="33"/>
      <c r="AA17" s="33"/>
      <c r="AB17" s="544"/>
      <c r="AD17" s="550"/>
      <c r="AE17" s="550"/>
      <c r="AF17" s="45"/>
      <c r="AG17" s="45"/>
      <c r="AH17" s="45"/>
      <c r="AI17" s="551"/>
      <c r="AJ17" s="551"/>
      <c r="AL17" s="545"/>
      <c r="AM17" s="545"/>
      <c r="AN17" s="499"/>
      <c r="AO17" s="499"/>
      <c r="AP17" s="499"/>
      <c r="AQ17" s="578"/>
      <c r="AS17" s="545"/>
      <c r="AT17" s="545"/>
      <c r="AU17" s="579"/>
      <c r="AV17" s="499"/>
      <c r="AW17" s="499"/>
      <c r="AX17" s="578"/>
      <c r="AY17" s="546"/>
      <c r="AZ17" s="550"/>
      <c r="BA17" s="550"/>
      <c r="BB17" s="45"/>
      <c r="BC17" s="45"/>
      <c r="BD17" s="45"/>
      <c r="BE17" s="45"/>
    </row>
    <row r="18" spans="2:57" ht="13.5">
      <c r="B18" s="550"/>
      <c r="C18" s="550"/>
      <c r="D18" s="45"/>
      <c r="E18" s="45"/>
      <c r="F18" s="45"/>
      <c r="G18" s="551"/>
      <c r="I18" s="550"/>
      <c r="J18" s="550"/>
      <c r="K18" s="45"/>
      <c r="L18" s="45"/>
      <c r="M18" s="45"/>
      <c r="N18" s="551"/>
      <c r="P18" s="543"/>
      <c r="Q18" s="543"/>
      <c r="R18" s="33"/>
      <c r="S18" s="33"/>
      <c r="T18" s="33"/>
      <c r="U18" s="544"/>
      <c r="W18" s="543"/>
      <c r="X18" s="543"/>
      <c r="Y18" s="33"/>
      <c r="Z18" s="33"/>
      <c r="AA18" s="33"/>
      <c r="AB18" s="544"/>
      <c r="AD18" s="550"/>
      <c r="AE18" s="550"/>
      <c r="AF18" s="45"/>
      <c r="AG18" s="45"/>
      <c r="AH18" s="45"/>
      <c r="AI18" s="551"/>
      <c r="AJ18" s="551"/>
      <c r="AL18" s="550"/>
      <c r="AM18" s="550"/>
      <c r="AN18" s="45"/>
      <c r="AO18" s="45"/>
      <c r="AP18" s="45"/>
      <c r="AQ18" s="576"/>
      <c r="AR18" s="46"/>
      <c r="AS18" s="550"/>
      <c r="AT18" s="550"/>
      <c r="AU18" s="580"/>
      <c r="AV18" s="45"/>
      <c r="AW18" s="45"/>
      <c r="AX18" s="576"/>
      <c r="AY18" s="546"/>
      <c r="AZ18" s="550"/>
      <c r="BA18" s="550"/>
      <c r="BB18" s="45"/>
      <c r="BC18" s="45"/>
      <c r="BD18" s="45"/>
      <c r="BE18" s="45"/>
    </row>
    <row r="19" spans="2:57" ht="13.5">
      <c r="B19" s="550"/>
      <c r="C19" s="550"/>
      <c r="D19" s="45"/>
      <c r="E19" s="45"/>
      <c r="F19" s="45"/>
      <c r="G19" s="551"/>
      <c r="I19" s="550"/>
      <c r="J19" s="550"/>
      <c r="K19" s="45"/>
      <c r="L19" s="45"/>
      <c r="M19" s="45"/>
      <c r="N19" s="551"/>
      <c r="P19" s="543"/>
      <c r="Q19" s="543"/>
      <c r="R19" s="33"/>
      <c r="S19" s="33"/>
      <c r="T19" s="33"/>
      <c r="U19" s="544"/>
      <c r="W19" s="543"/>
      <c r="X19" s="543"/>
      <c r="Y19" s="33"/>
      <c r="Z19" s="33"/>
      <c r="AA19" s="33"/>
      <c r="AB19" s="544"/>
      <c r="AD19" s="550"/>
      <c r="AE19" s="550"/>
      <c r="AF19" s="45"/>
      <c r="AG19" s="45"/>
      <c r="AH19" s="45"/>
      <c r="AI19" s="551"/>
      <c r="AJ19" s="551"/>
      <c r="AL19" s="550"/>
      <c r="AM19" s="550"/>
      <c r="AN19" s="45"/>
      <c r="AO19" s="45"/>
      <c r="AP19" s="45"/>
      <c r="AQ19" s="576"/>
      <c r="AR19" s="46"/>
      <c r="AS19" s="550"/>
      <c r="AT19" s="550"/>
      <c r="AU19" s="580"/>
      <c r="AV19" s="45"/>
      <c r="AW19" s="45"/>
      <c r="AX19" s="576"/>
      <c r="AY19" s="546"/>
      <c r="AZ19" s="550"/>
      <c r="BA19" s="550"/>
      <c r="BB19" s="45"/>
      <c r="BC19" s="45"/>
      <c r="BD19" s="45"/>
      <c r="BE19" s="45"/>
    </row>
    <row r="20" spans="2:57" ht="13.5">
      <c r="B20" s="550"/>
      <c r="C20" s="550"/>
      <c r="D20" s="45"/>
      <c r="E20" s="45"/>
      <c r="F20" s="45"/>
      <c r="G20" s="551"/>
      <c r="I20" s="550"/>
      <c r="J20" s="550"/>
      <c r="K20" s="45"/>
      <c r="L20" s="45"/>
      <c r="M20" s="45"/>
      <c r="N20" s="551"/>
      <c r="P20" s="543"/>
      <c r="Q20" s="543"/>
      <c r="R20" s="33"/>
      <c r="S20" s="33"/>
      <c r="T20" s="33"/>
      <c r="U20" s="544"/>
      <c r="W20" s="543"/>
      <c r="X20" s="543"/>
      <c r="Y20" s="33"/>
      <c r="Z20" s="33"/>
      <c r="AA20" s="33"/>
      <c r="AB20" s="544"/>
      <c r="AD20" s="550"/>
      <c r="AE20" s="550"/>
      <c r="AF20" s="45"/>
      <c r="AG20" s="45"/>
      <c r="AH20" s="45"/>
      <c r="AI20" s="551"/>
      <c r="AJ20" s="551"/>
      <c r="AL20" s="550"/>
      <c r="AM20" s="550"/>
      <c r="AN20" s="45"/>
      <c r="AO20" s="45"/>
      <c r="AP20" s="45"/>
      <c r="AQ20" s="576"/>
      <c r="AR20" s="46"/>
      <c r="AS20" s="550"/>
      <c r="AT20" s="550"/>
      <c r="AU20" s="580"/>
      <c r="AV20" s="45"/>
      <c r="AW20" s="45"/>
      <c r="AX20" s="576"/>
      <c r="AY20" s="546"/>
      <c r="AZ20" s="550"/>
      <c r="BA20" s="550"/>
      <c r="BB20" s="45"/>
      <c r="BC20" s="45"/>
      <c r="BD20" s="45"/>
      <c r="BE20" s="45"/>
    </row>
    <row r="21" spans="2:57" ht="13.5">
      <c r="B21" s="550"/>
      <c r="C21" s="550"/>
      <c r="D21" s="45"/>
      <c r="E21" s="45"/>
      <c r="F21" s="45"/>
      <c r="G21" s="551"/>
      <c r="K21" s="501"/>
      <c r="L21" s="501"/>
      <c r="M21" s="501"/>
      <c r="N21" s="546"/>
      <c r="P21" s="545"/>
      <c r="Q21" s="545"/>
      <c r="R21" s="499"/>
      <c r="S21" s="499"/>
      <c r="T21" s="499"/>
      <c r="U21" s="549"/>
      <c r="AD21" s="46"/>
      <c r="AE21" s="46"/>
      <c r="AF21" s="45"/>
      <c r="AG21" s="45"/>
      <c r="AH21" s="45"/>
      <c r="AI21" s="551"/>
      <c r="AJ21" s="551"/>
      <c r="AL21" s="550"/>
      <c r="AM21" s="550"/>
      <c r="AN21" s="45"/>
      <c r="AO21" s="45"/>
      <c r="AP21" s="45"/>
      <c r="AQ21" s="576"/>
      <c r="AR21" s="46"/>
      <c r="AS21" s="550"/>
      <c r="AT21" s="550"/>
      <c r="AU21" s="580"/>
      <c r="AV21" s="45"/>
      <c r="AW21" s="45"/>
      <c r="AX21" s="576"/>
      <c r="AY21" s="551"/>
      <c r="AZ21" s="550"/>
      <c r="BA21" s="550"/>
      <c r="BB21" s="45"/>
      <c r="BC21" s="45"/>
      <c r="BD21" s="45"/>
      <c r="BE21" s="45"/>
    </row>
    <row r="22" spans="2:57" ht="13.5">
      <c r="B22" s="550"/>
      <c r="C22" s="550"/>
      <c r="D22" s="45"/>
      <c r="E22" s="45"/>
      <c r="F22" s="45"/>
      <c r="G22" s="551"/>
      <c r="K22" s="501"/>
      <c r="L22" s="501"/>
      <c r="M22" s="501"/>
      <c r="N22" s="546"/>
      <c r="R22" s="501"/>
      <c r="S22" s="501"/>
      <c r="T22" s="501"/>
      <c r="U22" s="546"/>
      <c r="AD22" s="46"/>
      <c r="AE22" s="46"/>
      <c r="AF22" s="45"/>
      <c r="AG22" s="45"/>
      <c r="AH22" s="45"/>
      <c r="AI22" s="551"/>
      <c r="AJ22" s="546"/>
      <c r="AN22" s="501"/>
      <c r="AO22" s="501"/>
      <c r="AP22" s="501"/>
      <c r="AQ22" s="40"/>
      <c r="AU22" s="581"/>
      <c r="AV22" s="501"/>
      <c r="AW22" s="501"/>
      <c r="AX22" s="40"/>
      <c r="AY22" s="546"/>
      <c r="AZ22" s="550"/>
      <c r="BA22" s="550"/>
      <c r="BB22" s="45"/>
      <c r="BC22" s="45"/>
      <c r="BD22" s="45"/>
      <c r="BE22" s="45"/>
    </row>
    <row r="23" spans="2:57" ht="13.5">
      <c r="B23" t="s">
        <v>38</v>
      </c>
      <c r="D23" s="501"/>
      <c r="E23" s="501"/>
      <c r="F23" s="501"/>
      <c r="G23" s="546"/>
      <c r="I23" t="s">
        <v>38</v>
      </c>
      <c r="K23" s="501"/>
      <c r="L23" s="501"/>
      <c r="M23" s="501"/>
      <c r="N23" s="546"/>
      <c r="P23" t="s">
        <v>38</v>
      </c>
      <c r="R23" s="501"/>
      <c r="S23" s="501"/>
      <c r="T23" s="501"/>
      <c r="U23" s="546"/>
      <c r="W23" t="s">
        <v>38</v>
      </c>
      <c r="Y23" s="501"/>
      <c r="Z23" s="501"/>
      <c r="AA23" s="501"/>
      <c r="AB23" s="546"/>
      <c r="AD23" s="46"/>
      <c r="AE23" s="46"/>
      <c r="AF23" s="45"/>
      <c r="AG23" s="45"/>
      <c r="AH23" s="45"/>
      <c r="AI23" s="551"/>
      <c r="AJ23" s="546"/>
      <c r="AL23" t="s">
        <v>39</v>
      </c>
      <c r="AN23" s="501"/>
      <c r="AO23" s="501"/>
      <c r="AP23" s="501"/>
      <c r="AQ23" s="40"/>
      <c r="AS23" t="s">
        <v>39</v>
      </c>
      <c r="AU23" s="581"/>
      <c r="AV23" s="501"/>
      <c r="AW23" s="501"/>
      <c r="AX23" s="40"/>
      <c r="AY23" s="546"/>
      <c r="AZ23" t="s">
        <v>39</v>
      </c>
      <c r="BA23" s="550"/>
      <c r="BB23" s="45"/>
      <c r="BC23" s="45"/>
      <c r="BD23" s="45"/>
      <c r="BE23" s="45"/>
    </row>
    <row r="24" spans="2:57" ht="13.5">
      <c r="B24" t="s">
        <v>40</v>
      </c>
      <c r="D24" s="501"/>
      <c r="E24" s="501"/>
      <c r="F24" s="501"/>
      <c r="G24" s="546"/>
      <c r="I24" t="s">
        <v>41</v>
      </c>
      <c r="K24" s="501"/>
      <c r="L24" s="501"/>
      <c r="M24" s="501"/>
      <c r="N24" s="546"/>
      <c r="P24" t="s">
        <v>40</v>
      </c>
      <c r="R24" s="501"/>
      <c r="S24" s="501"/>
      <c r="T24" s="501"/>
      <c r="U24" s="546"/>
      <c r="W24" t="s">
        <v>41</v>
      </c>
      <c r="Y24" s="501"/>
      <c r="Z24" s="501"/>
      <c r="AA24" s="501"/>
      <c r="AB24" s="546"/>
      <c r="AD24" s="46"/>
      <c r="AE24" s="46"/>
      <c r="AF24" s="45"/>
      <c r="AG24" s="45"/>
      <c r="AH24" s="45"/>
      <c r="AI24" s="551"/>
      <c r="AJ24" s="546"/>
      <c r="AL24" t="s">
        <v>42</v>
      </c>
      <c r="AN24" s="501"/>
      <c r="AO24" s="501"/>
      <c r="AP24" s="501"/>
      <c r="AQ24" s="40"/>
      <c r="AS24" t="s">
        <v>42</v>
      </c>
      <c r="AU24" s="581"/>
      <c r="AV24" s="501"/>
      <c r="AW24" s="501"/>
      <c r="AX24" s="40"/>
      <c r="AY24" s="546"/>
      <c r="AZ24" t="s">
        <v>42</v>
      </c>
      <c r="BA24" s="550"/>
      <c r="BB24" s="45"/>
      <c r="BC24" s="45"/>
      <c r="BD24" s="45"/>
      <c r="BE24" s="45"/>
    </row>
    <row r="25" spans="2:57" ht="13.5">
      <c r="B25" s="543">
        <v>1</v>
      </c>
      <c r="C25" s="543">
        <v>1</v>
      </c>
      <c r="D25" s="547">
        <f>VLOOKUP($C25,'中　男子'!$B:$AH,18,0)</f>
        <v>0</v>
      </c>
      <c r="E25" s="33">
        <f>VLOOKUP($C25,'中　男子'!$B:$AH,19,0)</f>
        <v>0</v>
      </c>
      <c r="F25" s="33">
        <f>VLOOKUP($C25,'中　男子'!$B:$AH,20,0)</f>
        <v>0</v>
      </c>
      <c r="G25" s="544">
        <f>VLOOKUP($C25,'中　男子'!$B:$AH,21,0)</f>
        <v>0</v>
      </c>
      <c r="I25" s="543">
        <v>1</v>
      </c>
      <c r="J25" s="543">
        <v>1</v>
      </c>
      <c r="K25" s="547">
        <f>VLOOKUP($J25,'中　女子'!$B:$AB,14,0)</f>
        <v>0</v>
      </c>
      <c r="L25" s="33">
        <f>VLOOKUP($J25,'中　女子'!$B:$AB,15,0)</f>
        <v>0</v>
      </c>
      <c r="M25" s="33">
        <f>VLOOKUP($J25,'中　女子'!$B:$AB,16,0)</f>
        <v>0</v>
      </c>
      <c r="N25" s="556">
        <f>VLOOKUP($J25,'中　女子'!$B:$AB,17,0)</f>
        <v>0</v>
      </c>
      <c r="P25" s="543">
        <v>1</v>
      </c>
      <c r="Q25" s="543">
        <v>1</v>
      </c>
      <c r="R25" s="33">
        <f>VLOOKUP($Q25,'高　男子'!$B:$AH,18,0)</f>
        <v>0</v>
      </c>
      <c r="S25" s="33">
        <f>VLOOKUP($Q25,'高　男子'!$B:$AH,19,0)</f>
        <v>0</v>
      </c>
      <c r="T25" s="33">
        <f>VLOOKUP($Q25,'高　男子'!$B:$AH,20,0)</f>
        <v>0</v>
      </c>
      <c r="U25" s="544">
        <f>VLOOKUP($Q25,'高　男子'!$B:$AH,21,0)</f>
        <v>0</v>
      </c>
      <c r="W25" s="543">
        <v>1</v>
      </c>
      <c r="X25" s="543">
        <v>1</v>
      </c>
      <c r="Y25" s="33" t="str">
        <f>VLOOKUP($X25,'高　女子'!$B:$AB,14,0)</f>
        <v>桐蔭高校</v>
      </c>
      <c r="Z25" s="33" t="str">
        <f>VLOOKUP($X25,'高　女子'!$B:$AB,15,0)</f>
        <v>２年</v>
      </c>
      <c r="AA25" s="33" t="str">
        <f>VLOOKUP($X25,'高　女子'!$B:$AB,16,0)</f>
        <v>椿原　桃花</v>
      </c>
      <c r="AB25" s="544">
        <f>VLOOKUP($X25,'高　女子'!$B:$AB,17,0)</f>
        <v>0</v>
      </c>
      <c r="AD25" s="550"/>
      <c r="AE25" s="550"/>
      <c r="AF25" s="45"/>
      <c r="AG25" s="45"/>
      <c r="AH25" s="45"/>
      <c r="AI25" s="551"/>
      <c r="AJ25" s="551"/>
      <c r="AL25" s="543">
        <v>1</v>
      </c>
      <c r="AM25" s="543">
        <v>1</v>
      </c>
      <c r="AN25" s="33">
        <f>VLOOKUP($AM25,'高新体個人'!$A:$O,6,0)</f>
        <v>0</v>
      </c>
      <c r="AO25" s="33">
        <f>VLOOKUP($AM25,'高新体個人'!$A:$O,7,0)</f>
        <v>0</v>
      </c>
      <c r="AP25" s="33">
        <f>VLOOKUP($AM25,'高新体個人'!$A:$O,5,0)</f>
        <v>0</v>
      </c>
      <c r="AQ25" s="575">
        <f>VLOOKUP($AM25,'高新体個人'!$A:$O,15,0)</f>
        <v>10</v>
      </c>
      <c r="AS25" s="543">
        <v>1</v>
      </c>
      <c r="AT25" s="543">
        <v>1</v>
      </c>
      <c r="AU25" s="577" t="str">
        <f>VLOOKUP($AT25,'中新体操'!$A:$P,6,0)</f>
        <v>みなべ</v>
      </c>
      <c r="AV25" s="33" t="str">
        <f>VLOOKUP($AT25,'中新体操'!$A:$P,7,0)</f>
        <v>中2</v>
      </c>
      <c r="AW25" s="33" t="str">
        <f>VLOOKUP($AT25,'中新体操'!$A:$P,5,0)</f>
        <v>輪玉　真海</v>
      </c>
      <c r="AX25" s="575">
        <f>VLOOKUP($AT25,'中新体操'!$A:$P,15,0)</f>
        <v>6.95</v>
      </c>
      <c r="AY25" s="546"/>
      <c r="AZ25" s="543">
        <v>1</v>
      </c>
      <c r="BA25" s="543">
        <v>1</v>
      </c>
      <c r="BB25" s="90" t="s">
        <v>36</v>
      </c>
      <c r="BC25" s="30">
        <v>5</v>
      </c>
      <c r="BD25" s="90" t="s">
        <v>37</v>
      </c>
      <c r="BE25" s="33"/>
    </row>
    <row r="26" spans="2:57" ht="13.5">
      <c r="B26" s="543">
        <f>IF(G25=G26,B25,C26)</f>
        <v>1</v>
      </c>
      <c r="C26" s="543">
        <v>2</v>
      </c>
      <c r="D26" s="547">
        <f>VLOOKUP($C26,'中　男子'!$B:$AH,18,0)</f>
        <v>0</v>
      </c>
      <c r="E26" s="33">
        <f>VLOOKUP($C26,'中　男子'!$B:$AH,19,0)</f>
        <v>0</v>
      </c>
      <c r="F26" s="33">
        <f>VLOOKUP($C26,'中　男子'!$B:$AH,20,0)</f>
        <v>0</v>
      </c>
      <c r="G26" s="544">
        <f>VLOOKUP($C26,'中　男子'!$B:$AH,21,0)</f>
        <v>0</v>
      </c>
      <c r="I26" s="543">
        <f>IF(N25=N26,I25,J26)</f>
        <v>1</v>
      </c>
      <c r="J26" s="543">
        <v>2</v>
      </c>
      <c r="K26" s="547">
        <f>VLOOKUP($J26,'中　女子'!$B:$AB,14,0)</f>
        <v>0</v>
      </c>
      <c r="L26" s="33">
        <f>VLOOKUP($J26,'中　女子'!$B:$AB,15,0)</f>
        <v>0</v>
      </c>
      <c r="M26" s="33">
        <f>VLOOKUP($J26,'中　女子'!$B:$AB,16,0)</f>
        <v>0</v>
      </c>
      <c r="N26" s="544">
        <f>VLOOKUP($J26,'中　女子'!$B:$AB,17,0)</f>
        <v>0</v>
      </c>
      <c r="P26" s="543">
        <f>IF(U25=U26,P25,Q26)</f>
        <v>1</v>
      </c>
      <c r="Q26" s="543">
        <v>2</v>
      </c>
      <c r="R26" s="33">
        <f>VLOOKUP($Q26,'高　男子'!$B:$AH,18,0)</f>
        <v>0</v>
      </c>
      <c r="S26" s="33">
        <f>VLOOKUP($Q26,'高　男子'!$B:$AH,19,0)</f>
        <v>0</v>
      </c>
      <c r="T26" s="33">
        <f>VLOOKUP($Q26,'高　男子'!$B:$AH,20,0)</f>
        <v>0</v>
      </c>
      <c r="U26" s="544">
        <f>VLOOKUP($Q26,'高　男子'!$B:$AH,21,0)</f>
        <v>0</v>
      </c>
      <c r="W26" s="543">
        <f>IF(AB25=AB26,W25,X26)</f>
        <v>1</v>
      </c>
      <c r="X26" s="543">
        <v>2</v>
      </c>
      <c r="Y26" s="33" t="str">
        <f>VLOOKUP($X26,'高　女子'!$B:$AB,14,0)</f>
        <v>和歌山北</v>
      </c>
      <c r="Z26" s="33" t="str">
        <f>VLOOKUP($X26,'高　女子'!$B:$AB,15,0)</f>
        <v>１年</v>
      </c>
      <c r="AA26" s="33" t="str">
        <f>VLOOKUP($X26,'高　女子'!$B:$AB,16,0)</f>
        <v>島　早良</v>
      </c>
      <c r="AB26" s="544">
        <f>VLOOKUP($X26,'高　女子'!$B:$AB,17,0)</f>
        <v>0</v>
      </c>
      <c r="AD26" s="550"/>
      <c r="AE26" s="550"/>
      <c r="AF26" s="45"/>
      <c r="AG26" s="45"/>
      <c r="AH26" s="45"/>
      <c r="AI26" s="551"/>
      <c r="AJ26" s="551"/>
      <c r="AL26" s="543" t="e">
        <f>IF(AQ25=AQ26,AL25,AM26)</f>
        <v>#N/A</v>
      </c>
      <c r="AM26" s="543">
        <v>2</v>
      </c>
      <c r="AN26" s="33" t="e">
        <f>VLOOKUP($AM26,'高新体個人'!$A:$O,6,0)</f>
        <v>#N/A</v>
      </c>
      <c r="AO26" s="33" t="e">
        <f>VLOOKUP($AM26,'高新体個人'!$A:$O,7,0)</f>
        <v>#N/A</v>
      </c>
      <c r="AP26" s="33" t="e">
        <f>VLOOKUP($AM26,'高新体個人'!$A:$O,5,0)</f>
        <v>#N/A</v>
      </c>
      <c r="AQ26" s="575" t="e">
        <f>VLOOKUP($AM26,'高新体個人'!$A:$O,15,0)</f>
        <v>#N/A</v>
      </c>
      <c r="AS26" s="543">
        <f>IF(AX25=AX26,AS25,AT26)</f>
        <v>2</v>
      </c>
      <c r="AT26" s="543">
        <v>2</v>
      </c>
      <c r="AU26" s="577" t="str">
        <f>VLOOKUP($AT26,'中新体操'!$A:$P,6,0)</f>
        <v>WMO</v>
      </c>
      <c r="AV26" s="33" t="str">
        <f>VLOOKUP($AT26,'中新体操'!$A:$P,7,0)</f>
        <v>中3</v>
      </c>
      <c r="AW26" s="33" t="str">
        <f>VLOOKUP($AT26,'中新体操'!$A:$P,5,0)</f>
        <v>丸石　凜</v>
      </c>
      <c r="AX26" s="575">
        <f>VLOOKUP($AT26,'中新体操'!$A:$P,15,0)</f>
        <v>2.9000000000000004</v>
      </c>
      <c r="AY26" s="546"/>
      <c r="AZ26" s="543"/>
      <c r="BA26" s="543"/>
      <c r="BB26" s="33"/>
      <c r="BC26" s="33"/>
      <c r="BD26" s="33"/>
      <c r="BE26" s="33"/>
    </row>
    <row r="27" spans="2:57" ht="13.5">
      <c r="B27" s="543">
        <f>IF(G26=G27,B26,C27)</f>
        <v>1</v>
      </c>
      <c r="C27" s="543">
        <v>3</v>
      </c>
      <c r="D27" s="547">
        <f>VLOOKUP($C27,'中　男子'!$B:$AH,18,0)</f>
        <v>0</v>
      </c>
      <c r="E27" s="33">
        <f>VLOOKUP($C27,'中　男子'!$B:$AH,19,0)</f>
        <v>0</v>
      </c>
      <c r="F27" s="33">
        <f>VLOOKUP($C27,'中　男子'!$B:$AH,20,0)</f>
        <v>0</v>
      </c>
      <c r="G27" s="544">
        <f>VLOOKUP($C27,'中　男子'!$B:$AH,21,0)</f>
        <v>0</v>
      </c>
      <c r="I27" s="543">
        <f>IF(N26=N27,I26,J27)</f>
        <v>1</v>
      </c>
      <c r="J27" s="543">
        <v>3</v>
      </c>
      <c r="K27" s="547">
        <f>VLOOKUP($J27,'中　女子'!$B:$AB,14,0)</f>
        <v>0</v>
      </c>
      <c r="L27" s="33">
        <f>VLOOKUP($J27,'中　女子'!$B:$AB,15,0)</f>
        <v>0</v>
      </c>
      <c r="M27" s="33">
        <f>VLOOKUP($J27,'中　女子'!$B:$AB,16,0)</f>
        <v>0</v>
      </c>
      <c r="N27" s="544">
        <f>VLOOKUP($J27,'中　女子'!$B:$AB,17,0)</f>
        <v>0</v>
      </c>
      <c r="P27" s="543">
        <f>IF(U26=U27,P26,Q27)</f>
        <v>1</v>
      </c>
      <c r="Q27" s="543">
        <v>3</v>
      </c>
      <c r="R27" s="33">
        <f>VLOOKUP($Q27,'高　男子'!$B:$AH,18,0)</f>
        <v>0</v>
      </c>
      <c r="S27" s="33">
        <f>VLOOKUP($Q27,'高　男子'!$B:$AH,19,0)</f>
        <v>0</v>
      </c>
      <c r="T27" s="33">
        <f>VLOOKUP($Q27,'高　男子'!$B:$AH,20,0)</f>
        <v>0</v>
      </c>
      <c r="U27" s="544">
        <f>VLOOKUP($Q27,'高　男子'!$B:$AH,21,0)</f>
        <v>0</v>
      </c>
      <c r="W27" s="543">
        <f>IF(AB26=AB27,W26,X27)</f>
        <v>1</v>
      </c>
      <c r="X27" s="543">
        <v>3</v>
      </c>
      <c r="Y27" s="33" t="str">
        <f>VLOOKUP($X27,'高　女子'!$B:$AB,14,0)</f>
        <v>和歌山北</v>
      </c>
      <c r="Z27" s="33" t="str">
        <f>VLOOKUP($X27,'高　女子'!$B:$AB,15,0)</f>
        <v>１年</v>
      </c>
      <c r="AA27" s="33" t="str">
        <f>VLOOKUP($X27,'高　女子'!$B:$AB,16,0)</f>
        <v>檜木　胡乃華</v>
      </c>
      <c r="AB27" s="544">
        <f>VLOOKUP($X27,'高　女子'!$B:$AB,17,0)</f>
        <v>0</v>
      </c>
      <c r="AD27" s="550"/>
      <c r="AE27" s="550"/>
      <c r="AF27" s="45"/>
      <c r="AG27" s="45"/>
      <c r="AH27" s="45"/>
      <c r="AI27" s="551"/>
      <c r="AJ27" s="551"/>
      <c r="AL27" s="543" t="e">
        <f>IF(AQ26=AQ27,AL26,AM27)</f>
        <v>#N/A</v>
      </c>
      <c r="AM27" s="543">
        <v>3</v>
      </c>
      <c r="AN27" s="33" t="e">
        <f>VLOOKUP($AM27,'高新体個人'!$A:$O,6,0)</f>
        <v>#N/A</v>
      </c>
      <c r="AO27" s="33" t="e">
        <f>VLOOKUP($AM27,'高新体個人'!$A:$O,7,0)</f>
        <v>#N/A</v>
      </c>
      <c r="AP27" s="33" t="e">
        <f>VLOOKUP($AM27,'高新体個人'!$A:$O,5,0)</f>
        <v>#N/A</v>
      </c>
      <c r="AQ27" s="575" t="e">
        <f>VLOOKUP($AM27,'高新体個人'!$A:$O,15,0)</f>
        <v>#N/A</v>
      </c>
      <c r="AS27" s="543" t="e">
        <f>IF(AX26=AX27,AS26,AT27)</f>
        <v>#N/A</v>
      </c>
      <c r="AT27" s="543">
        <v>3</v>
      </c>
      <c r="AU27" s="577" t="e">
        <f>VLOOKUP($AT27,'中新体操'!$A:$P,6,0)</f>
        <v>#N/A</v>
      </c>
      <c r="AV27" s="33" t="e">
        <f>VLOOKUP($AT27,'中新体操'!$A:$P,7,0)</f>
        <v>#N/A</v>
      </c>
      <c r="AW27" s="33" t="e">
        <f>VLOOKUP($AT27,'中新体操'!$A:$P,5,0)</f>
        <v>#N/A</v>
      </c>
      <c r="AX27" s="575" t="e">
        <f>VLOOKUP($AT27,'中新体操'!$A:$P,15,0)</f>
        <v>#N/A</v>
      </c>
      <c r="AY27" s="546"/>
      <c r="AZ27" s="543"/>
      <c r="BA27" s="543"/>
      <c r="BB27" s="33"/>
      <c r="BC27" s="33"/>
      <c r="BD27" s="33"/>
      <c r="BE27" s="33"/>
    </row>
    <row r="28" spans="4:57" ht="13.5">
      <c r="D28" s="552"/>
      <c r="E28" s="501"/>
      <c r="F28" s="501"/>
      <c r="G28" s="546"/>
      <c r="K28" s="501"/>
      <c r="L28" s="501"/>
      <c r="M28" s="501"/>
      <c r="N28" s="546"/>
      <c r="P28" s="550"/>
      <c r="Q28" s="550"/>
      <c r="R28" s="45"/>
      <c r="S28" s="45"/>
      <c r="T28" s="45"/>
      <c r="U28" s="551"/>
      <c r="W28" s="550"/>
      <c r="X28" s="550"/>
      <c r="Y28" s="45"/>
      <c r="Z28" s="45"/>
      <c r="AA28" s="45"/>
      <c r="AB28" s="551"/>
      <c r="AD28" s="46"/>
      <c r="AE28" s="46"/>
      <c r="AF28" s="45"/>
      <c r="AG28" s="45"/>
      <c r="AH28" s="45"/>
      <c r="AI28" s="551"/>
      <c r="AJ28" s="546"/>
      <c r="AL28" s="545"/>
      <c r="AM28" s="545"/>
      <c r="AN28" s="499"/>
      <c r="AO28" s="499"/>
      <c r="AP28" s="499"/>
      <c r="AQ28" s="578"/>
      <c r="AS28" s="545"/>
      <c r="AT28" s="545"/>
      <c r="AU28" s="579"/>
      <c r="AV28" s="499"/>
      <c r="AW28" s="499"/>
      <c r="AX28" s="578"/>
      <c r="AY28" s="546"/>
      <c r="AZ28" s="550"/>
      <c r="BA28" s="550"/>
      <c r="BB28" s="45"/>
      <c r="BC28" s="45"/>
      <c r="BD28" s="45"/>
      <c r="BE28" s="45"/>
    </row>
    <row r="29" spans="4:57" ht="13.5">
      <c r="D29" s="501"/>
      <c r="E29" s="501"/>
      <c r="F29" s="501"/>
      <c r="G29" s="546"/>
      <c r="K29" s="501"/>
      <c r="L29" s="501"/>
      <c r="M29" s="501"/>
      <c r="N29" s="546"/>
      <c r="R29" s="501"/>
      <c r="S29" s="501"/>
      <c r="T29" s="501"/>
      <c r="U29" s="546"/>
      <c r="AD29" s="46"/>
      <c r="AE29" s="46"/>
      <c r="AF29" s="45"/>
      <c r="AG29" s="45"/>
      <c r="AH29" s="45"/>
      <c r="AI29" s="551"/>
      <c r="AJ29" s="546"/>
      <c r="AN29" s="501"/>
      <c r="AO29" s="501"/>
      <c r="AP29" s="501"/>
      <c r="AQ29" s="40"/>
      <c r="AU29" s="581"/>
      <c r="AV29" s="501"/>
      <c r="AW29" s="501"/>
      <c r="AX29" s="40"/>
      <c r="AY29" s="546"/>
      <c r="AZ29" s="550"/>
      <c r="BA29" s="550"/>
      <c r="BB29" s="45"/>
      <c r="BC29" s="45"/>
      <c r="BD29" s="45"/>
      <c r="BE29" s="45"/>
    </row>
    <row r="30" spans="2:57" ht="13.5">
      <c r="B30" t="s">
        <v>41</v>
      </c>
      <c r="D30" s="501"/>
      <c r="E30" s="501"/>
      <c r="F30" s="501"/>
      <c r="G30" s="546"/>
      <c r="I30" t="s">
        <v>43</v>
      </c>
      <c r="K30" s="501"/>
      <c r="L30" s="501"/>
      <c r="M30" s="501"/>
      <c r="N30" s="546"/>
      <c r="P30" t="s">
        <v>44</v>
      </c>
      <c r="R30" s="501"/>
      <c r="S30" s="501"/>
      <c r="T30" s="501"/>
      <c r="U30" s="546"/>
      <c r="W30" t="s">
        <v>45</v>
      </c>
      <c r="Y30" s="501"/>
      <c r="Z30" s="501"/>
      <c r="AA30" s="501"/>
      <c r="AB30" s="546"/>
      <c r="AD30" s="46"/>
      <c r="AE30" s="46"/>
      <c r="AF30" s="45"/>
      <c r="AG30" s="45"/>
      <c r="AH30" s="45"/>
      <c r="AI30" s="551"/>
      <c r="AJ30" s="546"/>
      <c r="AL30" t="s">
        <v>46</v>
      </c>
      <c r="AN30" s="501"/>
      <c r="AO30" s="501"/>
      <c r="AP30" s="501"/>
      <c r="AQ30" s="40"/>
      <c r="AS30" t="s">
        <v>46</v>
      </c>
      <c r="AU30" s="581"/>
      <c r="AV30" s="501"/>
      <c r="AW30" s="501"/>
      <c r="AX30" s="40"/>
      <c r="AY30" s="546"/>
      <c r="AZ30" t="s">
        <v>46</v>
      </c>
      <c r="BA30" s="550"/>
      <c r="BB30" s="45"/>
      <c r="BC30" s="45"/>
      <c r="BD30" s="45"/>
      <c r="BE30" s="45"/>
    </row>
    <row r="31" spans="2:57" ht="13.5">
      <c r="B31" s="543">
        <v>1</v>
      </c>
      <c r="C31" s="543">
        <v>1</v>
      </c>
      <c r="D31" s="547">
        <f>VLOOKUP($C31,'中　男子'!$D:$AH,16,0)</f>
        <v>0</v>
      </c>
      <c r="E31" s="33">
        <f>VLOOKUP($C31,'中　男子'!$D:$AH,17,0)</f>
        <v>0</v>
      </c>
      <c r="F31" s="33">
        <f>VLOOKUP($C31,'中　男子'!$D:$AH,18,0)</f>
        <v>0</v>
      </c>
      <c r="G31" s="544">
        <f>VLOOKUP($C31,'中　男子'!$D:$AH,21,0)</f>
        <v>0</v>
      </c>
      <c r="I31" s="543">
        <v>1</v>
      </c>
      <c r="J31" s="543">
        <v>1</v>
      </c>
      <c r="K31" s="547">
        <f>VLOOKUP($J31,'中　女子'!$D:$AB,12,0)</f>
        <v>0</v>
      </c>
      <c r="L31" s="33">
        <f>VLOOKUP($J31,'中　女子'!$D:$AB,13,0)</f>
        <v>0</v>
      </c>
      <c r="M31" s="33">
        <f>VLOOKUP($J31,'中　女子'!$D:$AB,14,0)</f>
        <v>0</v>
      </c>
      <c r="N31" s="544">
        <f>VLOOKUP($J31,'中　女子'!$D:$AB,17,0)</f>
        <v>0</v>
      </c>
      <c r="P31" s="543">
        <v>1</v>
      </c>
      <c r="Q31" s="543">
        <v>1</v>
      </c>
      <c r="R31" s="33">
        <f>VLOOKUP($Q31,'高　男子'!$D:$AH,16,0)</f>
        <v>0</v>
      </c>
      <c r="S31" s="33">
        <f>VLOOKUP($Q31,'高　男子'!$D:$AH,17,0)</f>
        <v>0</v>
      </c>
      <c r="T31" s="33">
        <f>VLOOKUP($Q31,'高　男子'!$D:$AH,18,0)</f>
        <v>0</v>
      </c>
      <c r="U31" s="544">
        <f>VLOOKUP($Q31,'高　男子'!$D:$AH,21,0)</f>
        <v>0</v>
      </c>
      <c r="W31" s="543">
        <v>1</v>
      </c>
      <c r="X31" s="543">
        <v>1</v>
      </c>
      <c r="Y31" s="33" t="str">
        <f>VLOOKUP($X31,'高　女子'!$D:$AB,12,0)</f>
        <v>桐蔭高校</v>
      </c>
      <c r="Z31" s="33" t="str">
        <f>VLOOKUP($X31,'高　女子'!$D:$AB,13,0)</f>
        <v>２年</v>
      </c>
      <c r="AA31" s="33" t="str">
        <f>VLOOKUP($X31,'高　女子'!$D:$AB,14,0)</f>
        <v>椿原　桃花</v>
      </c>
      <c r="AB31" s="544">
        <f>VLOOKUP($X31,'高　女子'!$D:$AB,17,0)</f>
        <v>0</v>
      </c>
      <c r="AD31" s="550"/>
      <c r="AE31" s="550"/>
      <c r="AF31" s="45"/>
      <c r="AG31" s="45"/>
      <c r="AH31" s="45"/>
      <c r="AI31" s="551"/>
      <c r="AJ31" s="551"/>
      <c r="AL31" s="543">
        <v>1</v>
      </c>
      <c r="AM31" s="543">
        <v>1</v>
      </c>
      <c r="AN31" s="33" t="e">
        <f>VLOOKUP($AM31,'高新体個人'!$B:$W,5,0)</f>
        <v>#N/A</v>
      </c>
      <c r="AO31" s="33" t="e">
        <f>VLOOKUP($AM31,'高新体個人'!$B:$W,6,0)</f>
        <v>#N/A</v>
      </c>
      <c r="AP31" s="33" t="e">
        <f>VLOOKUP($AM31,'高新体個人'!$B:$W,4,0)</f>
        <v>#N/A</v>
      </c>
      <c r="AQ31" s="575" t="e">
        <f>VLOOKUP($AM31,'高新体個人'!$B:$X,23,0)</f>
        <v>#N/A</v>
      </c>
      <c r="AS31" s="543">
        <v>1</v>
      </c>
      <c r="AT31" s="543">
        <v>1</v>
      </c>
      <c r="AU31" s="577" t="str">
        <f>VLOOKUP($AT31,'中新体操'!$B:$X,5,0)</f>
        <v>WMO</v>
      </c>
      <c r="AV31" s="33" t="str">
        <f>VLOOKUP($AT31,'中新体操'!$B:$X,6,0)</f>
        <v>中3</v>
      </c>
      <c r="AW31" s="33" t="str">
        <f>VLOOKUP($AT31,'中新体操'!$B:$X,4,0)</f>
        <v>丸石　凜</v>
      </c>
      <c r="AX31" s="575">
        <f>VLOOKUP($AT31,'中新体操'!$B:$X,23,0)</f>
        <v>5.5</v>
      </c>
      <c r="AY31" s="546"/>
      <c r="AZ31" s="543">
        <v>1</v>
      </c>
      <c r="BA31" s="543">
        <v>1</v>
      </c>
      <c r="BB31" s="90" t="s">
        <v>36</v>
      </c>
      <c r="BC31" s="30">
        <v>5</v>
      </c>
      <c r="BD31" s="90" t="s">
        <v>37</v>
      </c>
      <c r="BE31" s="33"/>
    </row>
    <row r="32" spans="2:57" ht="13.5">
      <c r="B32" s="543">
        <f>IF(G31=G32,B31,C32)</f>
        <v>1</v>
      </c>
      <c r="C32" s="543">
        <v>2</v>
      </c>
      <c r="D32" s="547">
        <f>VLOOKUP($C32,'中　男子'!$D:$AH,16,0)</f>
        <v>0</v>
      </c>
      <c r="E32" s="33">
        <f>VLOOKUP($C32,'中　男子'!$D:$AH,17,0)</f>
        <v>0</v>
      </c>
      <c r="F32" s="33">
        <f>VLOOKUP($C32,'中　男子'!$D:$AH,18,0)</f>
        <v>0</v>
      </c>
      <c r="G32" s="544">
        <f>VLOOKUP($C32,'中　男子'!$D:$AH,21,0)</f>
        <v>0</v>
      </c>
      <c r="I32" s="543">
        <f>IF(N31=N32,I31,J32)</f>
        <v>1</v>
      </c>
      <c r="J32" s="543">
        <v>2</v>
      </c>
      <c r="K32" s="547">
        <f>VLOOKUP($J32,'中　女子'!$D:$AB,12,0)</f>
        <v>0</v>
      </c>
      <c r="L32" s="33">
        <f>VLOOKUP($J32,'中　女子'!$D:$AB,13,0)</f>
        <v>0</v>
      </c>
      <c r="M32" s="33">
        <f>VLOOKUP($J32,'中　女子'!$D:$AB,14,0)</f>
        <v>0</v>
      </c>
      <c r="N32" s="544">
        <f>VLOOKUP($J32,'中　女子'!$D:$AB,17,0)</f>
        <v>0</v>
      </c>
      <c r="P32" s="543">
        <f>IF(U31=U32,P31,Q32)</f>
        <v>1</v>
      </c>
      <c r="Q32" s="543">
        <v>2</v>
      </c>
      <c r="R32" s="33">
        <f>VLOOKUP($Q32,'高　男子'!$D:$AH,16,0)</f>
        <v>0</v>
      </c>
      <c r="S32" s="33">
        <f>VLOOKUP($Q32,'高　男子'!$D:$AH,17,0)</f>
        <v>0</v>
      </c>
      <c r="T32" s="33">
        <f>VLOOKUP($Q32,'高　男子'!$D:$AH,18,0)</f>
        <v>0</v>
      </c>
      <c r="U32" s="544">
        <f>VLOOKUP($Q32,'高　男子'!$D:$AH,21,0)</f>
        <v>0</v>
      </c>
      <c r="W32" s="543">
        <f>IF(AB31=AB32,W31,X32)</f>
        <v>1</v>
      </c>
      <c r="X32" s="543">
        <v>2</v>
      </c>
      <c r="Y32" s="33" t="str">
        <f>VLOOKUP($X32,'高　女子'!$D:$AB,12,0)</f>
        <v>和歌山北</v>
      </c>
      <c r="Z32" s="33" t="str">
        <f>VLOOKUP($X32,'高　女子'!$D:$AB,13,0)</f>
        <v>１年</v>
      </c>
      <c r="AA32" s="33" t="str">
        <f>VLOOKUP($X32,'高　女子'!$D:$AB,14,0)</f>
        <v>島　早良</v>
      </c>
      <c r="AB32" s="544">
        <f>VLOOKUP($X32,'高　女子'!$D:$AB,17,0)</f>
        <v>0</v>
      </c>
      <c r="AD32" s="550"/>
      <c r="AE32" s="550"/>
      <c r="AF32" s="45"/>
      <c r="AG32" s="45"/>
      <c r="AH32" s="45"/>
      <c r="AI32" s="551"/>
      <c r="AJ32" s="551"/>
      <c r="AL32" s="543" t="e">
        <f>IF(AQ31=AQ32,AL31,AM32)</f>
        <v>#N/A</v>
      </c>
      <c r="AM32" s="543">
        <v>2</v>
      </c>
      <c r="AN32" s="33" t="e">
        <f>VLOOKUP($AM32,'高新体個人'!$B:$W,5,0)</f>
        <v>#N/A</v>
      </c>
      <c r="AO32" s="33" t="e">
        <f>VLOOKUP($AM32,'高新体個人'!$B:$W,6,0)</f>
        <v>#N/A</v>
      </c>
      <c r="AP32" s="33" t="e">
        <f>VLOOKUP($AM32,'高新体個人'!$B:$W,4,0)</f>
        <v>#N/A</v>
      </c>
      <c r="AQ32" s="575" t="e">
        <f>VLOOKUP($AM32,'高新体個人'!$B:$X,23,0)</f>
        <v>#N/A</v>
      </c>
      <c r="AS32" s="543">
        <f>IF(AX31=AX32,AS31,AT32)</f>
        <v>2</v>
      </c>
      <c r="AT32" s="543">
        <v>2</v>
      </c>
      <c r="AU32" s="577" t="str">
        <f>VLOOKUP($AT32,'中新体操'!$B:$X,5,0)</f>
        <v>みなべ</v>
      </c>
      <c r="AV32" s="33" t="str">
        <f>VLOOKUP($AT32,'中新体操'!$B:$X,6,0)</f>
        <v>中2</v>
      </c>
      <c r="AW32" s="33" t="str">
        <f>VLOOKUP($AT32,'中新体操'!$B:$X,4,0)</f>
        <v>輪玉　真海</v>
      </c>
      <c r="AX32" s="575">
        <f>VLOOKUP($AT32,'中新体操'!$B:$X,23,0)</f>
        <v>5.45</v>
      </c>
      <c r="AY32" s="546"/>
      <c r="AZ32" s="543">
        <v>2</v>
      </c>
      <c r="BA32" s="543"/>
      <c r="BB32" s="90" t="s">
        <v>36</v>
      </c>
      <c r="BC32" s="30">
        <v>5</v>
      </c>
      <c r="BD32" s="33" t="s">
        <v>47</v>
      </c>
      <c r="BE32" s="33"/>
    </row>
    <row r="33" spans="2:57" ht="13.5">
      <c r="B33" s="543">
        <f>IF(G32=G33,B32,C33)</f>
        <v>1</v>
      </c>
      <c r="C33" s="543">
        <v>3</v>
      </c>
      <c r="D33" s="547">
        <f>VLOOKUP($C33,'中　男子'!$D:$AH,16,0)</f>
        <v>0</v>
      </c>
      <c r="E33" s="33">
        <f>VLOOKUP($C33,'中　男子'!$D:$AH,17,0)</f>
        <v>0</v>
      </c>
      <c r="F33" s="33">
        <f>VLOOKUP($C33,'中　男子'!$D:$AH,18,0)</f>
        <v>0</v>
      </c>
      <c r="G33" s="544">
        <f>VLOOKUP($C33,'中　男子'!$D:$AH,21,0)</f>
        <v>0</v>
      </c>
      <c r="I33" s="543">
        <f>IF(N32=N33,I32,J33)</f>
        <v>1</v>
      </c>
      <c r="J33" s="543">
        <v>3</v>
      </c>
      <c r="K33" s="547">
        <f>VLOOKUP($J33,'中　女子'!$D:$AB,12,0)</f>
        <v>0</v>
      </c>
      <c r="L33" s="33">
        <f>VLOOKUP($J33,'中　女子'!$D:$AB,13,0)</f>
        <v>0</v>
      </c>
      <c r="M33" s="33">
        <f>VLOOKUP($J33,'中　女子'!$D:$AB,14,0)</f>
        <v>0</v>
      </c>
      <c r="N33" s="544">
        <f>VLOOKUP($J33,'中　女子'!$D:$AB,17,0)</f>
        <v>0</v>
      </c>
      <c r="P33" s="543">
        <f>IF(U32=U33,P32,Q33)</f>
        <v>1</v>
      </c>
      <c r="Q33" s="543">
        <v>3</v>
      </c>
      <c r="R33" s="33">
        <f>VLOOKUP($Q33,'高　男子'!$D:$AH,16,0)</f>
        <v>0</v>
      </c>
      <c r="S33" s="33">
        <f>VLOOKUP($Q33,'高　男子'!$D:$AH,17,0)</f>
        <v>0</v>
      </c>
      <c r="T33" s="33">
        <f>VLOOKUP($Q33,'高　男子'!$D:$AH,18,0)</f>
        <v>0</v>
      </c>
      <c r="U33" s="544">
        <f>VLOOKUP($Q33,'高　男子'!$D:$AH,21,0)</f>
        <v>0</v>
      </c>
      <c r="W33" s="543">
        <f>IF(AB32=AB33,W32,X33)</f>
        <v>1</v>
      </c>
      <c r="X33" s="543">
        <v>3</v>
      </c>
      <c r="Y33" s="33" t="str">
        <f>VLOOKUP($X33,'高　女子'!$D:$AB,12,0)</f>
        <v>和歌山北</v>
      </c>
      <c r="Z33" s="33" t="str">
        <f>VLOOKUP($X33,'高　女子'!$D:$AB,13,0)</f>
        <v>１年</v>
      </c>
      <c r="AA33" s="33" t="str">
        <f>VLOOKUP($X33,'高　女子'!$D:$AB,14,0)</f>
        <v>檜木　胡乃華</v>
      </c>
      <c r="AB33" s="544">
        <f>VLOOKUP($X33,'高　女子'!$D:$AB,17,0)</f>
        <v>0</v>
      </c>
      <c r="AD33" s="550"/>
      <c r="AE33" s="550"/>
      <c r="AF33" s="45"/>
      <c r="AG33" s="45"/>
      <c r="AH33" s="45"/>
      <c r="AI33" s="551"/>
      <c r="AJ33" s="551"/>
      <c r="AL33" s="543" t="e">
        <f>IF(AQ32=AQ33,AL32,AM33)</f>
        <v>#N/A</v>
      </c>
      <c r="AM33" s="543">
        <v>3</v>
      </c>
      <c r="AN33" s="33" t="e">
        <f>VLOOKUP($AM33,'高新体個人'!$B:$W,5,0)</f>
        <v>#N/A</v>
      </c>
      <c r="AO33" s="33" t="e">
        <f>VLOOKUP($AM33,'高新体個人'!$B:$W,6,0)</f>
        <v>#N/A</v>
      </c>
      <c r="AP33" s="33" t="e">
        <f>VLOOKUP($AM33,'高新体個人'!$B:$W,4,0)</f>
        <v>#N/A</v>
      </c>
      <c r="AQ33" s="575" t="e">
        <f>VLOOKUP($AM33,'高新体個人'!$B:$X,23,0)</f>
        <v>#N/A</v>
      </c>
      <c r="AS33" s="543">
        <f>IF(AX32=AX33,AS32,AT33)</f>
        <v>3</v>
      </c>
      <c r="AT33" s="543">
        <v>3</v>
      </c>
      <c r="AU33" s="577" t="str">
        <f>VLOOKUP($AT33,'中新体操'!$B:$X,5,0)</f>
        <v>みなべ</v>
      </c>
      <c r="AV33" s="33" t="str">
        <f>VLOOKUP($AT33,'中新体操'!$B:$X,6,0)</f>
        <v>中2</v>
      </c>
      <c r="AW33" s="33" t="str">
        <f>VLOOKUP($AT33,'中新体操'!$B:$X,4,0)</f>
        <v>松本有里菜</v>
      </c>
      <c r="AX33" s="575">
        <f>VLOOKUP($AT33,'中新体操'!$B:$X,23,0)</f>
        <v>3.7999999999999994</v>
      </c>
      <c r="AY33" s="546"/>
      <c r="AZ33" s="543"/>
      <c r="BA33" s="543"/>
      <c r="BB33" s="33"/>
      <c r="BC33" s="33"/>
      <c r="BD33" s="33"/>
      <c r="BE33" s="33"/>
    </row>
    <row r="34" spans="1:57" ht="13.5">
      <c r="A34" s="553"/>
      <c r="D34" s="501"/>
      <c r="E34" s="501"/>
      <c r="F34" s="501"/>
      <c r="G34" s="546"/>
      <c r="K34" s="501"/>
      <c r="L34" s="501"/>
      <c r="M34" s="501"/>
      <c r="N34" s="546"/>
      <c r="R34" s="501"/>
      <c r="S34" s="501"/>
      <c r="T34" s="501"/>
      <c r="U34" s="546"/>
      <c r="AD34" s="46"/>
      <c r="AE34" s="46"/>
      <c r="AF34" s="45"/>
      <c r="AG34" s="45"/>
      <c r="AH34" s="45"/>
      <c r="AI34" s="551"/>
      <c r="AJ34" s="546"/>
      <c r="AL34" s="545"/>
      <c r="AM34" s="545"/>
      <c r="AN34" s="499"/>
      <c r="AO34" s="499"/>
      <c r="AP34" s="499"/>
      <c r="AQ34" s="549"/>
      <c r="AR34" s="46"/>
      <c r="AS34" s="545"/>
      <c r="AT34" s="545"/>
      <c r="AU34" s="499"/>
      <c r="AV34" s="499"/>
      <c r="AW34" s="499"/>
      <c r="AX34" s="549"/>
      <c r="AY34" s="546"/>
      <c r="AZ34" s="550"/>
      <c r="BA34" s="550"/>
      <c r="BB34" s="46"/>
      <c r="BC34" s="61"/>
      <c r="BD34" s="46"/>
      <c r="BE34" s="77"/>
    </row>
    <row r="35" spans="4:57" ht="13.5">
      <c r="D35" s="501"/>
      <c r="E35" s="501"/>
      <c r="F35" s="501"/>
      <c r="G35" s="546"/>
      <c r="K35" s="501"/>
      <c r="L35" s="501"/>
      <c r="M35" s="501"/>
      <c r="N35" s="546"/>
      <c r="R35" s="501"/>
      <c r="S35" s="501"/>
      <c r="T35" s="501"/>
      <c r="U35" s="546"/>
      <c r="AD35" s="46"/>
      <c r="AE35" s="46"/>
      <c r="AF35" s="45"/>
      <c r="AG35" s="45"/>
      <c r="AH35" s="45"/>
      <c r="AI35" s="551"/>
      <c r="AJ35" s="546"/>
      <c r="AL35" s="46"/>
      <c r="AM35" s="46"/>
      <c r="AN35" s="46"/>
      <c r="AO35" s="46"/>
      <c r="AP35" s="46"/>
      <c r="AQ35" s="551"/>
      <c r="AZ35" s="550"/>
      <c r="BA35" s="550"/>
      <c r="BB35" s="46"/>
      <c r="BC35" s="61"/>
      <c r="BD35" s="46"/>
      <c r="BE35" s="77"/>
    </row>
    <row r="36" spans="2:57" ht="17.25">
      <c r="B36" t="s">
        <v>48</v>
      </c>
      <c r="D36" s="501"/>
      <c r="E36" s="501"/>
      <c r="F36" s="501"/>
      <c r="G36" s="546"/>
      <c r="I36" t="s">
        <v>40</v>
      </c>
      <c r="K36" s="501"/>
      <c r="L36" s="501"/>
      <c r="M36" s="501"/>
      <c r="N36" s="546"/>
      <c r="P36" t="s">
        <v>49</v>
      </c>
      <c r="R36" s="501"/>
      <c r="S36" s="501"/>
      <c r="T36" s="501"/>
      <c r="U36" s="546"/>
      <c r="W36" t="s">
        <v>43</v>
      </c>
      <c r="Y36" s="501"/>
      <c r="Z36" s="501"/>
      <c r="AA36" s="501"/>
      <c r="AB36" s="546"/>
      <c r="AD36" s="46"/>
      <c r="AE36" s="46"/>
      <c r="AF36" s="45"/>
      <c r="AG36" s="45"/>
      <c r="AH36" s="45"/>
      <c r="AI36" s="551"/>
      <c r="AJ36" s="546"/>
      <c r="AL36" s="49"/>
      <c r="AM36" s="46"/>
      <c r="AN36" s="554" t="str">
        <f>'目次'!$B$11</f>
        <v>令和元年５月２４日（金）～２６日（日）</v>
      </c>
      <c r="AO36" s="582"/>
      <c r="AP36" s="582"/>
      <c r="AQ36" s="583"/>
      <c r="AR36" s="79"/>
      <c r="AS36" s="79"/>
      <c r="AT36" s="79"/>
      <c r="AU36" s="554" t="str">
        <f>'目次'!$B$11</f>
        <v>令和元年５月２４日（金）～２６日（日）</v>
      </c>
      <c r="AZ36" s="550"/>
      <c r="BA36" s="550"/>
      <c r="BB36" s="45"/>
      <c r="BC36" s="45"/>
      <c r="BD36" s="45"/>
      <c r="BE36" s="45"/>
    </row>
    <row r="37" spans="2:57" ht="14.25" customHeight="1">
      <c r="B37" s="543">
        <v>1</v>
      </c>
      <c r="C37" s="543">
        <v>1</v>
      </c>
      <c r="D37" s="547">
        <f>VLOOKUP($C37,'中　男子'!$F:$AH,14,0)</f>
        <v>0</v>
      </c>
      <c r="E37" s="33">
        <f>VLOOKUP($C37,'中　男子'!$F:$AH,15,0)</f>
        <v>0</v>
      </c>
      <c r="F37" s="33">
        <f>VLOOKUP($C37,'中　男子'!$F:$AH,16,0)</f>
        <v>0</v>
      </c>
      <c r="G37" s="544">
        <f>VLOOKUP($C37,'中　男子'!$F:$AH,21,0)</f>
        <v>0</v>
      </c>
      <c r="I37" s="543">
        <v>1</v>
      </c>
      <c r="J37" s="543">
        <v>1</v>
      </c>
      <c r="K37" s="547">
        <f>VLOOKUP($J37,'中　女子'!$F:$AB,10,0)</f>
        <v>0</v>
      </c>
      <c r="L37" s="33">
        <f>VLOOKUP($J37,'中　女子'!$F:$AB,11,0)</f>
        <v>0</v>
      </c>
      <c r="M37" s="33">
        <f>VLOOKUP($J37,'中　女子'!$F:$AB,12,0)</f>
        <v>0</v>
      </c>
      <c r="N37" s="544">
        <f>VLOOKUP($J37,'中　女子'!$F:$AB,17,0)</f>
        <v>0</v>
      </c>
      <c r="P37" s="543">
        <v>1</v>
      </c>
      <c r="Q37" s="543">
        <v>1</v>
      </c>
      <c r="R37" s="33">
        <f>VLOOKUP($Q37,'高　男子'!$F:$AH,14,0)</f>
        <v>0</v>
      </c>
      <c r="S37" s="33">
        <f>VLOOKUP($Q37,'高　男子'!$F:$AH,15,0)</f>
        <v>0</v>
      </c>
      <c r="T37" s="33">
        <f>VLOOKUP($Q37,'高　男子'!$F:$AH,16,0)</f>
        <v>0</v>
      </c>
      <c r="U37" s="544">
        <f>VLOOKUP($Q37,'高　男子'!$F:$AH,21,0)</f>
        <v>0</v>
      </c>
      <c r="W37" s="543">
        <v>1</v>
      </c>
      <c r="X37" s="543">
        <v>1</v>
      </c>
      <c r="Y37" s="33" t="str">
        <f>VLOOKUP($X37,'高　女子'!$F:$AB,10,0)</f>
        <v>桐蔭高校</v>
      </c>
      <c r="Z37" s="33" t="str">
        <f>VLOOKUP($X37,'高　女子'!$F:$AB,11,0)</f>
        <v>２年</v>
      </c>
      <c r="AA37" s="33" t="str">
        <f>VLOOKUP($X37,'高　女子'!$F:$AB,12,0)</f>
        <v>椿原　桃花</v>
      </c>
      <c r="AB37" s="544">
        <f>VLOOKUP($X37,'高　女子'!$F:$AB,17,0)</f>
        <v>0</v>
      </c>
      <c r="AD37" s="550"/>
      <c r="AE37" s="550"/>
      <c r="AF37" s="45"/>
      <c r="AG37" s="45"/>
      <c r="AH37" s="45"/>
      <c r="AI37" s="551"/>
      <c r="AJ37" s="551"/>
      <c r="AL37" s="49"/>
      <c r="AM37" s="46"/>
      <c r="AN37" s="554" t="str">
        <f>'目次'!$B$12</f>
        <v>和歌山県立体育館</v>
      </c>
      <c r="AO37" s="582"/>
      <c r="AP37" s="582"/>
      <c r="AQ37" s="583"/>
      <c r="AR37" s="79"/>
      <c r="AS37" s="79"/>
      <c r="AT37" s="79"/>
      <c r="AU37" s="554" t="str">
        <f>'目次'!$B$12</f>
        <v>和歌山県立体育館</v>
      </c>
      <c r="AZ37" s="550"/>
      <c r="BA37" s="550"/>
      <c r="BB37" s="45"/>
      <c r="BC37" s="45"/>
      <c r="BD37" s="45"/>
      <c r="BE37" s="45"/>
    </row>
    <row r="38" spans="2:57" ht="13.5">
      <c r="B38" s="543">
        <f>IF(G37=G38,B37,C38)</f>
        <v>1</v>
      </c>
      <c r="C38" s="543">
        <v>2</v>
      </c>
      <c r="D38" s="547">
        <f>VLOOKUP($C38,'中　男子'!$F:$AH,14,0)</f>
        <v>0</v>
      </c>
      <c r="E38" s="33">
        <f>VLOOKUP($C38,'中　男子'!$F:$AH,15,0)</f>
        <v>0</v>
      </c>
      <c r="F38" s="33">
        <f>VLOOKUP($C38,'中　男子'!$F:$AH,16,0)</f>
        <v>0</v>
      </c>
      <c r="G38" s="544">
        <f>VLOOKUP($C38,'中　男子'!$F:$AH,21,0)</f>
        <v>0</v>
      </c>
      <c r="I38" s="543">
        <f>IF(N37=N38,I37,J38)</f>
        <v>1</v>
      </c>
      <c r="J38" s="543">
        <v>2</v>
      </c>
      <c r="K38" s="547">
        <f>VLOOKUP($J38,'中　女子'!$F:$AB,10,0)</f>
        <v>0</v>
      </c>
      <c r="L38" s="33">
        <f>VLOOKUP($J38,'中　女子'!$F:$AB,11,0)</f>
        <v>0</v>
      </c>
      <c r="M38" s="33">
        <f>VLOOKUP($J38,'中　女子'!$F:$AB,12,0)</f>
        <v>0</v>
      </c>
      <c r="N38" s="544">
        <f>VLOOKUP($J38,'中　女子'!$F:$AB,17,0)</f>
        <v>0</v>
      </c>
      <c r="P38" s="543">
        <f>IF(U37=U38,P37,Q38)</f>
        <v>1</v>
      </c>
      <c r="Q38" s="543">
        <v>2</v>
      </c>
      <c r="R38" s="33">
        <f>VLOOKUP($Q38,'高　男子'!$F:$AH,14,0)</f>
        <v>0</v>
      </c>
      <c r="S38" s="33">
        <f>VLOOKUP($Q38,'高　男子'!$F:$AH,15,0)</f>
        <v>0</v>
      </c>
      <c r="T38" s="33">
        <f>VLOOKUP($Q38,'高　男子'!$F:$AH,16,0)</f>
        <v>0</v>
      </c>
      <c r="U38" s="544">
        <f>VLOOKUP($Q38,'高　男子'!$F:$AH,21,0)</f>
        <v>0</v>
      </c>
      <c r="W38" s="543">
        <f>IF(AB37=AB38,W37,X38)</f>
        <v>1</v>
      </c>
      <c r="X38" s="543">
        <v>2</v>
      </c>
      <c r="Y38" s="33" t="str">
        <f>VLOOKUP($X38,'高　女子'!$F:$AB,10,0)</f>
        <v>和歌山北</v>
      </c>
      <c r="Z38" s="33" t="str">
        <f>VLOOKUP($X38,'高　女子'!$F:$AB,11,0)</f>
        <v>１年</v>
      </c>
      <c r="AA38" s="33" t="str">
        <f>VLOOKUP($X38,'高　女子'!$F:$AB,12,0)</f>
        <v>島　早良</v>
      </c>
      <c r="AB38" s="544">
        <f>VLOOKUP($X38,'高　女子'!$F:$AB,17,0)</f>
        <v>0</v>
      </c>
      <c r="AD38" s="550"/>
      <c r="AE38" s="550"/>
      <c r="AF38" s="45"/>
      <c r="AG38" s="45"/>
      <c r="AH38" s="45"/>
      <c r="AI38" s="551"/>
      <c r="AJ38" s="551"/>
      <c r="AL38" s="46"/>
      <c r="AM38" s="46"/>
      <c r="AN38" s="46"/>
      <c r="AO38" s="46"/>
      <c r="AP38" s="46"/>
      <c r="AQ38" s="551"/>
      <c r="AZ38" s="550"/>
      <c r="BA38" s="550"/>
      <c r="BB38" s="45"/>
      <c r="BC38" s="45"/>
      <c r="BD38" s="45"/>
      <c r="BE38" s="45"/>
    </row>
    <row r="39" spans="2:57" ht="13.5">
      <c r="B39" s="543">
        <f>IF(G38=G39,B38,C39)</f>
        <v>1</v>
      </c>
      <c r="C39" s="543">
        <v>3</v>
      </c>
      <c r="D39" s="547">
        <f>VLOOKUP($C39,'中　男子'!$F:$AH,14,0)</f>
        <v>0</v>
      </c>
      <c r="E39" s="33">
        <f>VLOOKUP($C39,'中　男子'!$F:$AH,15,0)</f>
        <v>0</v>
      </c>
      <c r="F39" s="33">
        <f>VLOOKUP($C39,'中　男子'!$F:$AH,16,0)</f>
        <v>0</v>
      </c>
      <c r="G39" s="544">
        <f>VLOOKUP($C39,'中　男子'!$F:$AH,21,0)</f>
        <v>0</v>
      </c>
      <c r="I39" s="543">
        <f>IF(N38=N39,I38,J39)</f>
        <v>1</v>
      </c>
      <c r="J39" s="543">
        <v>3</v>
      </c>
      <c r="K39" s="547">
        <f>VLOOKUP($J39,'中　女子'!$F:$AB,10,0)</f>
        <v>0</v>
      </c>
      <c r="L39" s="33">
        <f>VLOOKUP($J39,'中　女子'!$F:$AB,11,0)</f>
        <v>0</v>
      </c>
      <c r="M39" s="33">
        <f>VLOOKUP($J39,'中　女子'!$F:$AB,12,0)</f>
        <v>0</v>
      </c>
      <c r="N39" s="544">
        <f>VLOOKUP($J39,'中　女子'!$F:$AB,17,0)</f>
        <v>0</v>
      </c>
      <c r="P39" s="543">
        <f>IF(U38=U39,P38,Q39)</f>
        <v>1</v>
      </c>
      <c r="Q39" s="543">
        <v>3</v>
      </c>
      <c r="R39" s="33">
        <f>VLOOKUP($Q39,'高　男子'!$F:$AH,14,0)</f>
        <v>0</v>
      </c>
      <c r="S39" s="33">
        <f>VLOOKUP($Q39,'高　男子'!$F:$AH,15,0)</f>
        <v>0</v>
      </c>
      <c r="T39" s="33">
        <f>VLOOKUP($Q39,'高　男子'!$F:$AH,16,0)</f>
        <v>0</v>
      </c>
      <c r="U39" s="544">
        <f>VLOOKUP($Q39,'高　男子'!$F:$AH,21,0)</f>
        <v>0</v>
      </c>
      <c r="W39" s="543">
        <f>IF(AB38=AB39,W38,X39)</f>
        <v>1</v>
      </c>
      <c r="X39" s="543">
        <v>3</v>
      </c>
      <c r="Y39" s="33" t="str">
        <f>VLOOKUP($X39,'高　女子'!$F:$AB,10,0)</f>
        <v>和歌山北</v>
      </c>
      <c r="Z39" s="33" t="str">
        <f>VLOOKUP($X39,'高　女子'!$F:$AB,11,0)</f>
        <v>１年</v>
      </c>
      <c r="AA39" s="33" t="str">
        <f>VLOOKUP($X39,'高　女子'!$F:$AB,12,0)</f>
        <v>檜木　胡乃華</v>
      </c>
      <c r="AB39" s="544">
        <f>VLOOKUP($X39,'高　女子'!$F:$AB,17,0)</f>
        <v>0</v>
      </c>
      <c r="AD39" s="550"/>
      <c r="AE39" s="550"/>
      <c r="AF39" s="45"/>
      <c r="AG39" s="45"/>
      <c r="AH39" s="45"/>
      <c r="AI39" s="551"/>
      <c r="AJ39" s="551"/>
      <c r="AL39" s="46"/>
      <c r="AM39" s="46"/>
      <c r="AN39" s="46"/>
      <c r="AO39" s="46"/>
      <c r="AP39" s="46"/>
      <c r="AQ39" s="551"/>
      <c r="AZ39" s="550"/>
      <c r="BA39" s="550"/>
      <c r="BB39" s="45"/>
      <c r="BC39" s="45"/>
      <c r="BD39" s="45"/>
      <c r="BE39" s="45"/>
    </row>
    <row r="40" spans="4:43" ht="13.5">
      <c r="D40" s="552"/>
      <c r="E40" s="501"/>
      <c r="F40" s="501"/>
      <c r="G40" s="546"/>
      <c r="K40" s="501"/>
      <c r="L40" s="501"/>
      <c r="M40" s="501"/>
      <c r="N40" s="546"/>
      <c r="R40" s="501"/>
      <c r="S40" s="501"/>
      <c r="T40" s="501"/>
      <c r="U40" s="546"/>
      <c r="AD40" s="46"/>
      <c r="AE40" s="46"/>
      <c r="AF40" s="45"/>
      <c r="AG40" s="45"/>
      <c r="AH40" s="45"/>
      <c r="AI40" s="551"/>
      <c r="AJ40" s="546"/>
      <c r="AL40" s="46"/>
      <c r="AM40" s="46"/>
      <c r="AN40" s="46"/>
      <c r="AO40" s="46"/>
      <c r="AP40" s="46"/>
      <c r="AQ40" s="551"/>
    </row>
    <row r="41" spans="4:57" ht="13.5">
      <c r="D41" s="501"/>
      <c r="E41" s="501"/>
      <c r="F41" s="501"/>
      <c r="G41" s="546"/>
      <c r="K41" s="501"/>
      <c r="L41" s="501"/>
      <c r="M41" s="501"/>
      <c r="N41" s="546"/>
      <c r="R41" s="501"/>
      <c r="S41" s="501"/>
      <c r="T41" s="501"/>
      <c r="U41" s="546"/>
      <c r="AD41" s="46"/>
      <c r="AE41" s="46"/>
      <c r="AF41" s="45"/>
      <c r="AG41" s="45"/>
      <c r="AH41" s="45"/>
      <c r="AI41" s="551"/>
      <c r="AJ41" s="546"/>
      <c r="AL41" s="46"/>
      <c r="AM41" s="46"/>
      <c r="AN41" s="46"/>
      <c r="AO41" s="46"/>
      <c r="AP41" s="46"/>
      <c r="AQ41" s="551"/>
      <c r="AY41" s="46"/>
      <c r="AZ41" s="46"/>
      <c r="BA41" s="46"/>
      <c r="BB41" s="46"/>
      <c r="BC41" s="61"/>
      <c r="BD41" s="77"/>
      <c r="BE41" s="74"/>
    </row>
    <row r="42" spans="2:57" ht="13.5">
      <c r="B42" t="s">
        <v>44</v>
      </c>
      <c r="D42" s="501"/>
      <c r="E42" s="501"/>
      <c r="F42" s="501"/>
      <c r="G42" s="546"/>
      <c r="I42" t="s">
        <v>45</v>
      </c>
      <c r="K42" s="501"/>
      <c r="L42" s="501"/>
      <c r="M42" s="501"/>
      <c r="N42" s="546"/>
      <c r="P42" t="s">
        <v>41</v>
      </c>
      <c r="R42" s="501"/>
      <c r="S42" s="501"/>
      <c r="T42" s="501"/>
      <c r="U42" s="546"/>
      <c r="W42" t="s">
        <v>40</v>
      </c>
      <c r="Y42" s="501"/>
      <c r="Z42" s="501"/>
      <c r="AA42" s="501"/>
      <c r="AB42" s="546"/>
      <c r="AD42" s="46"/>
      <c r="AE42" s="46"/>
      <c r="AF42" s="45"/>
      <c r="AG42" s="45"/>
      <c r="AH42" s="45"/>
      <c r="AI42" s="551"/>
      <c r="AJ42" s="546"/>
      <c r="AL42" s="46"/>
      <c r="AM42" s="46"/>
      <c r="AN42" s="46"/>
      <c r="AO42" s="46"/>
      <c r="AP42" s="46"/>
      <c r="AQ42" s="551"/>
      <c r="AY42" s="46"/>
      <c r="AZ42" s="46"/>
      <c r="BA42" s="46"/>
      <c r="BB42" s="46"/>
      <c r="BC42" s="61"/>
      <c r="BD42" s="77"/>
      <c r="BE42" s="74"/>
    </row>
    <row r="43" spans="2:57" ht="13.5">
      <c r="B43" s="543">
        <v>1</v>
      </c>
      <c r="C43" s="543">
        <v>1</v>
      </c>
      <c r="D43" s="547">
        <f>VLOOKUP($C43,'中　男子'!$H:$AH,12,0)</f>
        <v>0</v>
      </c>
      <c r="E43" s="33">
        <f>VLOOKUP($C43,'中　男子'!$H:$AH,13,0)</f>
        <v>0</v>
      </c>
      <c r="F43" s="33">
        <f>VLOOKUP($C43,'中　男子'!$H:$AH,14,0)</f>
        <v>0</v>
      </c>
      <c r="G43" s="544">
        <f>VLOOKUP($C43,'中　男子'!$H:$AH,21,0)</f>
        <v>0</v>
      </c>
      <c r="I43" s="543">
        <v>1</v>
      </c>
      <c r="J43" s="543">
        <v>1</v>
      </c>
      <c r="K43" s="547">
        <f>VLOOKUP($J43,'中　女子'!$H:$AB,8,0)</f>
        <v>0</v>
      </c>
      <c r="L43" s="33">
        <f>VLOOKUP($J43,'中　女子'!$H:$AB,9,0)</f>
        <v>0</v>
      </c>
      <c r="M43" s="33">
        <f>VLOOKUP($J43,'中　女子'!$H:$AB,10,0)</f>
        <v>0</v>
      </c>
      <c r="N43" s="544">
        <f>VLOOKUP($J43,'中　女子'!$H:$AB,17,0)</f>
        <v>0</v>
      </c>
      <c r="P43" s="543">
        <v>1</v>
      </c>
      <c r="Q43" s="543">
        <v>1</v>
      </c>
      <c r="R43" s="33">
        <f>VLOOKUP($Q43,'高　男子'!$H:$AH,12,0)</f>
        <v>0</v>
      </c>
      <c r="S43" s="33">
        <f>VLOOKUP($Q43,'高　男子'!$H:$AH,13,0)</f>
        <v>0</v>
      </c>
      <c r="T43" s="33">
        <f>VLOOKUP($Q43,'高　男子'!$H:$AH,14,0)</f>
        <v>0</v>
      </c>
      <c r="U43" s="544">
        <f>VLOOKUP($Q43,'高　男子'!$H:$AH,21,0)</f>
        <v>0</v>
      </c>
      <c r="W43" s="543">
        <v>1</v>
      </c>
      <c r="X43" s="543">
        <v>1</v>
      </c>
      <c r="Y43" s="33" t="str">
        <f>VLOOKUP($X43,'高　女子'!$H:$AB,8,0)</f>
        <v>桐蔭高校</v>
      </c>
      <c r="Z43" s="33" t="str">
        <f>VLOOKUP($X43,'高　女子'!$H:$AB,9,0)</f>
        <v>２年</v>
      </c>
      <c r="AA43" s="33" t="str">
        <f>VLOOKUP($X43,'高　女子'!$H:$AB,10,0)</f>
        <v>椿原　桃花</v>
      </c>
      <c r="AB43" s="544">
        <f>VLOOKUP($X43,'高　女子'!$H:$AB,17,0)</f>
        <v>0</v>
      </c>
      <c r="AD43" s="550"/>
      <c r="AE43" s="550"/>
      <c r="AF43" s="45"/>
      <c r="AG43" s="45"/>
      <c r="AH43" s="45"/>
      <c r="AI43" s="551"/>
      <c r="AJ43" s="551"/>
      <c r="AL43" s="46"/>
      <c r="AM43" s="46"/>
      <c r="AN43" s="46"/>
      <c r="AO43" s="46"/>
      <c r="AP43" s="46"/>
      <c r="AQ43" s="551"/>
      <c r="AY43" s="46"/>
      <c r="AZ43" s="46"/>
      <c r="BA43" s="46"/>
      <c r="BB43" s="46"/>
      <c r="BC43" s="61"/>
      <c r="BD43" s="77"/>
      <c r="BE43" s="74"/>
    </row>
    <row r="44" spans="2:43" ht="13.5">
      <c r="B44" s="543">
        <f>IF(G43=G44,B43,C44)</f>
        <v>1</v>
      </c>
      <c r="C44" s="543">
        <v>2</v>
      </c>
      <c r="D44" s="547">
        <f>VLOOKUP($C44,'中　男子'!$H:$AH,12,0)</f>
        <v>0</v>
      </c>
      <c r="E44" s="33">
        <f>VLOOKUP($C44,'中　男子'!$H:$AH,13,0)</f>
        <v>0</v>
      </c>
      <c r="F44" s="33">
        <f>VLOOKUP($C44,'中　男子'!$H:$AH,14,0)</f>
        <v>0</v>
      </c>
      <c r="G44" s="544">
        <f>VLOOKUP($C44,'中　男子'!$H:$AH,21,0)</f>
        <v>0</v>
      </c>
      <c r="I44" s="543">
        <f>IF(N43=N44,I43,J44)</f>
        <v>1</v>
      </c>
      <c r="J44" s="543">
        <v>2</v>
      </c>
      <c r="K44" s="547">
        <f>VLOOKUP($J44,'中　女子'!$H:$AB,8,0)</f>
        <v>0</v>
      </c>
      <c r="L44" s="33">
        <f>VLOOKUP($J44,'中　女子'!$H:$AB,9,0)</f>
        <v>0</v>
      </c>
      <c r="M44" s="33">
        <f>VLOOKUP($J44,'中　女子'!$H:$AB,10,0)</f>
        <v>0</v>
      </c>
      <c r="N44" s="544">
        <f>VLOOKUP($J44,'中　女子'!$H:$AB,17,0)</f>
        <v>0</v>
      </c>
      <c r="P44" s="543">
        <f>IF(U43=U44,P43,Q44)</f>
        <v>1</v>
      </c>
      <c r="Q44" s="543">
        <v>2</v>
      </c>
      <c r="R44" s="33">
        <f>VLOOKUP($Q44,'高　男子'!$H:$AH,12,0)</f>
        <v>0</v>
      </c>
      <c r="S44" s="33">
        <f>VLOOKUP($Q44,'高　男子'!$H:$AH,13,0)</f>
        <v>0</v>
      </c>
      <c r="T44" s="33">
        <f>VLOOKUP($Q44,'高　男子'!$H:$AH,14,0)</f>
        <v>0</v>
      </c>
      <c r="U44" s="544">
        <f>VLOOKUP($Q44,'高　男子'!$H:$AH,21,0)</f>
        <v>0</v>
      </c>
      <c r="W44" s="543">
        <f>IF(AB43=AB44,W43,X44)</f>
        <v>1</v>
      </c>
      <c r="X44" s="543">
        <v>2</v>
      </c>
      <c r="Y44" s="33" t="str">
        <f>VLOOKUP($X44,'高　女子'!$H:$AB,8,0)</f>
        <v>和歌山北</v>
      </c>
      <c r="Z44" s="33" t="str">
        <f>VLOOKUP($X44,'高　女子'!$H:$AB,9,0)</f>
        <v>１年</v>
      </c>
      <c r="AA44" s="33" t="str">
        <f>VLOOKUP($X44,'高　女子'!$H:$AB,10,0)</f>
        <v>島　早良</v>
      </c>
      <c r="AB44" s="544">
        <f>VLOOKUP($X44,'高　女子'!$H:$AB,17,0)</f>
        <v>0</v>
      </c>
      <c r="AD44" s="550"/>
      <c r="AE44" s="550"/>
      <c r="AF44" s="45"/>
      <c r="AG44" s="45"/>
      <c r="AH44" s="45"/>
      <c r="AI44" s="551"/>
      <c r="AJ44" s="551"/>
      <c r="AL44" s="46"/>
      <c r="AM44" s="46"/>
      <c r="AN44" s="46"/>
      <c r="AO44" s="46"/>
      <c r="AP44" s="46"/>
      <c r="AQ44" s="551"/>
    </row>
    <row r="45" spans="2:43" ht="13.5">
      <c r="B45" s="543">
        <f>IF(G44=G45,B44,C45)</f>
        <v>1</v>
      </c>
      <c r="C45" s="543">
        <v>3</v>
      </c>
      <c r="D45" s="547">
        <f>VLOOKUP($C45,'中　男子'!$H:$AH,12,0)</f>
        <v>0</v>
      </c>
      <c r="E45" s="33">
        <f>VLOOKUP($C45,'中　男子'!$H:$AH,13,0)</f>
        <v>0</v>
      </c>
      <c r="F45" s="33">
        <f>VLOOKUP($C45,'中　男子'!$H:$AH,14,0)</f>
        <v>0</v>
      </c>
      <c r="G45" s="544">
        <f>VLOOKUP($C45,'中　男子'!$H:$AH,21,0)</f>
        <v>0</v>
      </c>
      <c r="I45" s="543">
        <f>IF(N44=N45,I44,J45)</f>
        <v>1</v>
      </c>
      <c r="J45">
        <v>3</v>
      </c>
      <c r="K45" s="547">
        <f>VLOOKUP($J45,'中　女子'!$H:$AB,8,0)</f>
        <v>0</v>
      </c>
      <c r="L45" s="33">
        <f>VLOOKUP($J45,'中　女子'!$H:$AB,9,0)</f>
        <v>0</v>
      </c>
      <c r="M45" s="33">
        <f>VLOOKUP($J45,'中　女子'!$H:$AB,10,0)</f>
        <v>0</v>
      </c>
      <c r="N45" s="544">
        <f>VLOOKUP($J45,'中　女子'!$H:$AB,17,0)</f>
        <v>0</v>
      </c>
      <c r="P45" s="543">
        <f>IF(U44=U45,P44,Q45)</f>
        <v>1</v>
      </c>
      <c r="Q45" s="543">
        <v>3</v>
      </c>
      <c r="R45" s="33">
        <f>VLOOKUP($Q45,'高　男子'!$H:$AH,12,0)</f>
        <v>0</v>
      </c>
      <c r="S45" s="33">
        <f>VLOOKUP($Q45,'高　男子'!$H:$AH,13,0)</f>
        <v>0</v>
      </c>
      <c r="T45" s="33">
        <f>VLOOKUP($Q45,'高　男子'!$H:$AH,14,0)</f>
        <v>0</v>
      </c>
      <c r="U45" s="544">
        <f>VLOOKUP($Q45,'高　男子'!$H:$AH,21,0)</f>
        <v>0</v>
      </c>
      <c r="W45" s="543">
        <f>IF(AB44=AB45,W44,X45)</f>
        <v>1</v>
      </c>
      <c r="X45" s="543">
        <v>3</v>
      </c>
      <c r="Y45" s="33" t="str">
        <f>VLOOKUP($X45,'高　女子'!$H:$AB,8,0)</f>
        <v>和歌山北</v>
      </c>
      <c r="Z45" s="33" t="str">
        <f>VLOOKUP($X45,'高　女子'!$H:$AB,9,0)</f>
        <v>１年</v>
      </c>
      <c r="AA45" s="33" t="str">
        <f>VLOOKUP($X45,'高　女子'!$H:$AB,10,0)</f>
        <v>檜木　胡乃華</v>
      </c>
      <c r="AB45" s="544">
        <f>VLOOKUP($X45,'高　女子'!$H:$AB,17,0)</f>
        <v>0</v>
      </c>
      <c r="AD45" s="550"/>
      <c r="AE45" s="550"/>
      <c r="AF45" s="45"/>
      <c r="AG45" s="45"/>
      <c r="AH45" s="45"/>
      <c r="AI45" s="551"/>
      <c r="AJ45" s="551"/>
      <c r="AL45" s="46"/>
      <c r="AM45" s="46"/>
      <c r="AN45" s="46"/>
      <c r="AO45" s="46"/>
      <c r="AP45" s="46"/>
      <c r="AQ45" s="551"/>
    </row>
    <row r="46" spans="4:43" ht="13.5">
      <c r="D46" s="501"/>
      <c r="E46" s="501"/>
      <c r="F46" s="501"/>
      <c r="G46" s="546"/>
      <c r="K46" s="557"/>
      <c r="P46" s="550"/>
      <c r="Q46" s="550"/>
      <c r="R46" s="45"/>
      <c r="S46" s="45"/>
      <c r="T46" s="45"/>
      <c r="U46" s="551"/>
      <c r="W46" s="46"/>
      <c r="X46" s="46"/>
      <c r="Y46" s="46"/>
      <c r="Z46" s="46"/>
      <c r="AA46" s="46"/>
      <c r="AB46" s="46"/>
      <c r="AD46" s="550"/>
      <c r="AE46" s="550"/>
      <c r="AF46" s="45"/>
      <c r="AG46" s="45"/>
      <c r="AH46" s="45"/>
      <c r="AI46" s="551"/>
      <c r="AJ46" s="546"/>
      <c r="AL46" s="46"/>
      <c r="AM46" s="46"/>
      <c r="AN46" s="46"/>
      <c r="AO46" s="46"/>
      <c r="AP46" s="46"/>
      <c r="AQ46" s="551"/>
    </row>
    <row r="47" spans="4:43" ht="13.5">
      <c r="D47" s="501"/>
      <c r="E47" s="501"/>
      <c r="F47" s="501"/>
      <c r="G47" s="546"/>
      <c r="R47" s="501"/>
      <c r="S47" s="501"/>
      <c r="T47" s="501"/>
      <c r="U47" s="546"/>
      <c r="W47" s="46"/>
      <c r="X47" s="46"/>
      <c r="Y47" s="45"/>
      <c r="Z47" s="45"/>
      <c r="AA47" s="45"/>
      <c r="AB47" s="551"/>
      <c r="AD47" s="46"/>
      <c r="AE47" s="46"/>
      <c r="AF47" s="45"/>
      <c r="AG47" s="45"/>
      <c r="AH47" s="45"/>
      <c r="AI47" s="551"/>
      <c r="AJ47" s="546"/>
      <c r="AL47" s="46"/>
      <c r="AM47" s="46"/>
      <c r="AN47" s="46"/>
      <c r="AO47" s="46"/>
      <c r="AP47" s="46"/>
      <c r="AQ47" s="551"/>
    </row>
    <row r="48" spans="16:43" ht="13.5">
      <c r="P48" t="s">
        <v>50</v>
      </c>
      <c r="R48" s="501"/>
      <c r="S48" s="501"/>
      <c r="T48" s="501"/>
      <c r="U48" s="546"/>
      <c r="W48" s="550"/>
      <c r="X48" s="550"/>
      <c r="Y48" s="169"/>
      <c r="Z48" s="169"/>
      <c r="AA48" s="169"/>
      <c r="AB48" s="551"/>
      <c r="AD48" s="46"/>
      <c r="AE48" s="46"/>
      <c r="AF48" s="45"/>
      <c r="AG48" s="45"/>
      <c r="AH48" s="45"/>
      <c r="AI48" s="551"/>
      <c r="AJ48" s="546"/>
      <c r="AL48" s="46"/>
      <c r="AM48" s="46"/>
      <c r="AN48" s="46"/>
      <c r="AO48" s="46"/>
      <c r="AP48" s="46"/>
      <c r="AQ48" s="551"/>
    </row>
    <row r="49" spans="16:43" ht="14.25">
      <c r="P49" s="543">
        <v>1</v>
      </c>
      <c r="Q49" s="543">
        <v>1</v>
      </c>
      <c r="R49" s="33">
        <f>VLOOKUP($Q49,'高　男子'!$J:$AH,10,0)</f>
        <v>0</v>
      </c>
      <c r="S49" s="33">
        <f>VLOOKUP($Q49,'高　男子'!$J:$AH,11,0)</f>
        <v>0</v>
      </c>
      <c r="T49" s="33">
        <f>VLOOKUP($Q49,'高　男子'!$J:$AH,12,0)</f>
        <v>0</v>
      </c>
      <c r="U49" s="544">
        <f>VLOOKUP($Q49,'高　男子'!$J:$AH,21,0)</f>
        <v>0</v>
      </c>
      <c r="W49" s="554" t="str">
        <f>'目次'!$B$11</f>
        <v>令和元年５月２４日（金）～２６日（日）</v>
      </c>
      <c r="X49" s="46"/>
      <c r="Y49" s="46"/>
      <c r="Z49" s="46"/>
      <c r="AA49" s="46"/>
      <c r="AB49" s="46"/>
      <c r="AD49" s="550"/>
      <c r="AE49" s="550"/>
      <c r="AF49" s="45"/>
      <c r="AG49" s="45"/>
      <c r="AH49" s="45"/>
      <c r="AI49" s="551"/>
      <c r="AJ49" s="551"/>
      <c r="AL49" s="46"/>
      <c r="AM49" s="46"/>
      <c r="AN49" s="46"/>
      <c r="AO49" s="46"/>
      <c r="AP49" s="46"/>
      <c r="AQ49" s="551"/>
    </row>
    <row r="50" spans="16:43" ht="14.25">
      <c r="P50" s="543">
        <f>IF(U49=U50,P49,Q50)</f>
        <v>1</v>
      </c>
      <c r="Q50" s="543">
        <v>2</v>
      </c>
      <c r="R50" s="33">
        <f>VLOOKUP($Q50,'高　男子'!$J:$AH,10,0)</f>
        <v>0</v>
      </c>
      <c r="S50" s="33">
        <f>VLOOKUP($Q50,'高　男子'!$J:$AH,11,0)</f>
        <v>0</v>
      </c>
      <c r="T50" s="33">
        <f>VLOOKUP($Q50,'高　男子'!$J:$AH,12,0)</f>
        <v>0</v>
      </c>
      <c r="U50" s="544">
        <f>VLOOKUP($Q50,'高　男子'!$J:$AH,21,0)</f>
        <v>0</v>
      </c>
      <c r="W50" s="554" t="str">
        <f>'目次'!$B$12</f>
        <v>和歌山県立体育館</v>
      </c>
      <c r="X50" s="46"/>
      <c r="Y50" s="45"/>
      <c r="Z50" s="45"/>
      <c r="AA50" s="45"/>
      <c r="AB50" s="551"/>
      <c r="AD50" s="550"/>
      <c r="AE50" s="550"/>
      <c r="AF50" s="45"/>
      <c r="AG50" s="45"/>
      <c r="AH50" s="45"/>
      <c r="AI50" s="551"/>
      <c r="AJ50" s="551"/>
      <c r="AL50" s="46"/>
      <c r="AM50" s="46"/>
      <c r="AN50" s="46"/>
      <c r="AO50" s="46"/>
      <c r="AP50" s="46"/>
      <c r="AQ50" s="551"/>
    </row>
    <row r="51" spans="16:43" ht="13.5">
      <c r="P51" s="543">
        <f>IF(U50=U51,P50,Q51)</f>
        <v>1</v>
      </c>
      <c r="Q51" s="543">
        <v>3</v>
      </c>
      <c r="R51" s="33">
        <f>VLOOKUP($Q51,'高　男子'!$J:$AH,10,0)</f>
        <v>0</v>
      </c>
      <c r="S51" s="33">
        <f>VLOOKUP($Q51,'高　男子'!$J:$AH,11,0)</f>
        <v>0</v>
      </c>
      <c r="T51" s="33">
        <f>VLOOKUP($Q51,'高　男子'!$J:$AH,12,0)</f>
        <v>0</v>
      </c>
      <c r="U51" s="544">
        <f>VLOOKUP($Q51,'高　男子'!$J:$AH,21,0)</f>
        <v>0</v>
      </c>
      <c r="W51" s="550"/>
      <c r="X51" s="550"/>
      <c r="Y51" s="169"/>
      <c r="Z51" s="169"/>
      <c r="AA51" s="169"/>
      <c r="AB51" s="551"/>
      <c r="AD51" s="550"/>
      <c r="AE51" s="550"/>
      <c r="AF51" s="45"/>
      <c r="AG51" s="45"/>
      <c r="AH51" s="45"/>
      <c r="AI51" s="551"/>
      <c r="AJ51" s="551"/>
      <c r="AL51" s="46"/>
      <c r="AM51" s="46"/>
      <c r="AN51" s="46"/>
      <c r="AO51" s="46"/>
      <c r="AP51" s="46"/>
      <c r="AQ51" s="551"/>
    </row>
    <row r="52" spans="4:43" ht="17.25">
      <c r="D52" s="554" t="str">
        <f>'目次'!$B$11</f>
        <v>令和元年５月２４日（金）～２６日（日）</v>
      </c>
      <c r="P52" s="550"/>
      <c r="Q52" s="550"/>
      <c r="R52" s="45"/>
      <c r="S52" s="45"/>
      <c r="T52" s="45"/>
      <c r="U52" s="551"/>
      <c r="X52" s="49" t="str">
        <f>'目次'!$B$11</f>
        <v>令和元年５月２４日（金）～２６日（日）</v>
      </c>
      <c r="Y52" s="49"/>
      <c r="Z52" s="563"/>
      <c r="AA52" s="563"/>
      <c r="AB52" s="46"/>
      <c r="AD52" s="46"/>
      <c r="AE52" s="46"/>
      <c r="AF52" s="45"/>
      <c r="AG52" s="45"/>
      <c r="AH52" s="45"/>
      <c r="AI52" s="551"/>
      <c r="AJ52" s="546"/>
      <c r="AL52" s="46"/>
      <c r="AM52" s="46"/>
      <c r="AO52" s="46"/>
      <c r="AP52" s="46"/>
      <c r="AQ52" s="551"/>
    </row>
    <row r="53" spans="4:43" ht="17.25">
      <c r="D53" s="554" t="str">
        <f>'目次'!$B$12</f>
        <v>和歌山県立体育館</v>
      </c>
      <c r="R53" s="501"/>
      <c r="S53" s="501"/>
      <c r="T53" s="501"/>
      <c r="U53" s="546"/>
      <c r="X53" s="49" t="str">
        <f>'目次'!$B$12</f>
        <v>和歌山県立体育館</v>
      </c>
      <c r="Y53" s="49"/>
      <c r="Z53" s="45"/>
      <c r="AA53" s="45"/>
      <c r="AB53" s="551"/>
      <c r="AD53" s="46"/>
      <c r="AE53" s="46"/>
      <c r="AF53" s="45"/>
      <c r="AG53" s="45"/>
      <c r="AH53" s="45"/>
      <c r="AI53" s="551"/>
      <c r="AJ53" s="546"/>
      <c r="AL53" s="46"/>
      <c r="AM53" s="46"/>
      <c r="AO53" s="46"/>
      <c r="AP53" s="46"/>
      <c r="AQ53" s="551"/>
    </row>
    <row r="54" spans="16:43" ht="13.5">
      <c r="P54" t="s">
        <v>48</v>
      </c>
      <c r="R54" s="501"/>
      <c r="S54" s="501"/>
      <c r="T54" s="501"/>
      <c r="U54" s="546"/>
      <c r="W54" s="550"/>
      <c r="X54" s="550"/>
      <c r="Y54" s="169"/>
      <c r="Z54" s="169"/>
      <c r="AA54" s="169"/>
      <c r="AB54" s="551"/>
      <c r="AD54" s="46"/>
      <c r="AE54" s="46"/>
      <c r="AF54" s="45"/>
      <c r="AG54" s="45"/>
      <c r="AH54" s="45"/>
      <c r="AI54" s="551"/>
      <c r="AJ54" s="546"/>
      <c r="AL54" s="46"/>
      <c r="AM54" s="46"/>
      <c r="AN54" s="46"/>
      <c r="AO54" s="46"/>
      <c r="AP54" s="46"/>
      <c r="AQ54" s="551"/>
    </row>
    <row r="55" spans="11:43" ht="14.25" customHeight="1">
      <c r="K55" s="49"/>
      <c r="P55" s="543">
        <v>1</v>
      </c>
      <c r="Q55" s="543">
        <v>1</v>
      </c>
      <c r="R55" s="33">
        <f>VLOOKUP($Q55,'高　男子'!$L:$AH,8,0)</f>
        <v>0</v>
      </c>
      <c r="S55" s="33">
        <f>VLOOKUP($Q55,'高　男子'!$L:$AH,9,0)</f>
        <v>0</v>
      </c>
      <c r="T55" s="33">
        <f>VLOOKUP($Q55,'高　男子'!$L:$AH,10,0)</f>
        <v>0</v>
      </c>
      <c r="U55" s="544">
        <f>VLOOKUP($Q55,'高　男子'!$L:$AH,21,0)</f>
        <v>0</v>
      </c>
      <c r="W55" s="46"/>
      <c r="X55" s="46"/>
      <c r="Y55" s="46"/>
      <c r="Z55" s="46"/>
      <c r="AA55" s="46"/>
      <c r="AB55" s="46"/>
      <c r="AD55" s="550"/>
      <c r="AE55" s="550"/>
      <c r="AF55" s="45"/>
      <c r="AG55" s="45"/>
      <c r="AH55" s="45"/>
      <c r="AI55" s="551"/>
      <c r="AJ55" s="551"/>
      <c r="AL55" s="46"/>
      <c r="AM55" s="46"/>
      <c r="AN55" s="46"/>
      <c r="AO55" s="46"/>
      <c r="AP55" s="46"/>
      <c r="AQ55" s="551"/>
    </row>
    <row r="56" spans="4:36" ht="14.25" customHeight="1">
      <c r="D56" s="49"/>
      <c r="P56" s="543">
        <f>IF(U55=U56,P55,Q56)</f>
        <v>1</v>
      </c>
      <c r="Q56" s="543">
        <v>2</v>
      </c>
      <c r="R56" s="33">
        <f>VLOOKUP($Q56,'高　男子'!$L:$AH,8,0)</f>
        <v>0</v>
      </c>
      <c r="S56" s="33">
        <f>VLOOKUP($Q56,'高　男子'!$L:$AH,9,0)</f>
        <v>0</v>
      </c>
      <c r="T56" s="33">
        <f>VLOOKUP($Q56,'高　男子'!$L:$AH,10,0)</f>
        <v>0</v>
      </c>
      <c r="U56" s="544">
        <f>VLOOKUP($Q56,'高　男子'!$L:$AH,21,0)</f>
        <v>0</v>
      </c>
      <c r="W56" s="46"/>
      <c r="X56" s="46"/>
      <c r="Y56" s="45"/>
      <c r="Z56" s="45"/>
      <c r="AA56" s="45"/>
      <c r="AB56" s="551"/>
      <c r="AD56" s="550"/>
      <c r="AE56" s="550"/>
      <c r="AF56" s="45"/>
      <c r="AG56" s="45"/>
      <c r="AH56" s="45"/>
      <c r="AI56" s="551"/>
      <c r="AJ56" s="551"/>
    </row>
    <row r="57" spans="4:36" ht="14.25" customHeight="1">
      <c r="D57" s="49"/>
      <c r="P57" s="543">
        <f>IF(U56=U57,P56,Q57)</f>
        <v>1</v>
      </c>
      <c r="Q57" s="543">
        <v>3</v>
      </c>
      <c r="R57" s="33">
        <f>VLOOKUP($Q57,'高　男子'!$L:$AH,8,0)</f>
        <v>0</v>
      </c>
      <c r="S57" s="33">
        <f>VLOOKUP($Q57,'高　男子'!$L:$AH,9,0)</f>
        <v>0</v>
      </c>
      <c r="T57" s="33">
        <f>VLOOKUP($Q57,'高　男子'!$L:$AH,10,0)</f>
        <v>0</v>
      </c>
      <c r="U57" s="544">
        <f>VLOOKUP($Q57,'高　男子'!$L:$AH,21,0)</f>
        <v>0</v>
      </c>
      <c r="W57" s="550"/>
      <c r="X57" s="550"/>
      <c r="Y57" s="169"/>
      <c r="Z57" s="169"/>
      <c r="AA57" s="169"/>
      <c r="AB57" s="551"/>
      <c r="AD57" s="550"/>
      <c r="AE57" s="550"/>
      <c r="AF57" s="45"/>
      <c r="AG57" s="45"/>
      <c r="AH57" s="45"/>
      <c r="AI57" s="551"/>
      <c r="AJ57" s="551"/>
    </row>
    <row r="58" spans="18:36" ht="13.5">
      <c r="R58" s="501"/>
      <c r="S58" s="501"/>
      <c r="T58" s="501"/>
      <c r="U58" s="546"/>
      <c r="AD58" s="46"/>
      <c r="AE58" s="46"/>
      <c r="AF58" s="45"/>
      <c r="AG58" s="45"/>
      <c r="AH58" s="45"/>
      <c r="AI58" s="551"/>
      <c r="AJ58" s="546"/>
    </row>
    <row r="59" spans="16:36" ht="13.5">
      <c r="P59" s="46"/>
      <c r="Q59" s="46"/>
      <c r="R59" s="46"/>
      <c r="S59" s="46"/>
      <c r="T59" s="46"/>
      <c r="U59" s="46"/>
      <c r="AD59" s="46"/>
      <c r="AE59" s="46"/>
      <c r="AF59" s="46"/>
      <c r="AG59" s="46"/>
      <c r="AH59" s="46"/>
      <c r="AI59" s="46"/>
      <c r="AJ59" s="46"/>
    </row>
    <row r="60" spans="16:58" ht="25.5" customHeight="1">
      <c r="P60" s="558"/>
      <c r="Q60" s="558"/>
      <c r="R60" s="558"/>
      <c r="S60" s="558"/>
      <c r="T60" s="558"/>
      <c r="U60" s="558"/>
      <c r="V60" s="560"/>
      <c r="W60" s="630" t="s">
        <v>51</v>
      </c>
      <c r="X60" s="630"/>
      <c r="Y60" s="630"/>
      <c r="Z60" s="630"/>
      <c r="AA60" s="630"/>
      <c r="AB60" s="630"/>
      <c r="AC60" s="630"/>
      <c r="AD60" s="630"/>
      <c r="AE60" s="630"/>
      <c r="AF60" s="630"/>
      <c r="AG60" s="630"/>
      <c r="AH60" s="630"/>
      <c r="AI60" s="630"/>
      <c r="AJ60" s="570"/>
      <c r="AK60" s="554"/>
      <c r="AL60" s="554"/>
      <c r="AM60" s="554"/>
      <c r="AN60" s="554"/>
      <c r="AO60" s="554"/>
      <c r="AP60" s="554"/>
      <c r="AQ60" s="554"/>
      <c r="AR60" s="554"/>
      <c r="AS60" s="554"/>
      <c r="AT60" s="554"/>
      <c r="AU60" s="554"/>
      <c r="AV60" s="554"/>
      <c r="AW60" s="554"/>
      <c r="AX60" s="554"/>
      <c r="AY60" s="554"/>
      <c r="AZ60" s="554"/>
      <c r="BA60" s="554"/>
      <c r="BB60" s="554"/>
      <c r="BC60" s="554"/>
      <c r="BD60" s="554"/>
      <c r="BE60" s="554"/>
      <c r="BF60" s="554"/>
    </row>
    <row r="61" spans="16:58" ht="30.75" customHeight="1">
      <c r="P61" s="558"/>
      <c r="Q61" s="558"/>
      <c r="R61" s="558"/>
      <c r="S61" s="558"/>
      <c r="T61" s="558"/>
      <c r="U61" s="558"/>
      <c r="V61" s="560"/>
      <c r="W61" s="631" t="s">
        <v>52</v>
      </c>
      <c r="X61" s="631"/>
      <c r="Y61" s="631"/>
      <c r="Z61" s="631"/>
      <c r="AA61" s="631"/>
      <c r="AB61" s="631"/>
      <c r="AC61" s="554"/>
      <c r="AD61" s="631" t="s">
        <v>53</v>
      </c>
      <c r="AE61" s="632"/>
      <c r="AF61" s="632"/>
      <c r="AG61" s="632"/>
      <c r="AH61" s="632"/>
      <c r="AI61" s="632"/>
      <c r="AJ61" s="571"/>
      <c r="AK61" s="554"/>
      <c r="AL61" s="554"/>
      <c r="AM61" s="554"/>
      <c r="AN61" s="554"/>
      <c r="AO61" s="554"/>
      <c r="AP61" s="554"/>
      <c r="AQ61" s="554"/>
      <c r="AR61" s="554"/>
      <c r="AS61" s="554"/>
      <c r="AT61" s="554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  <c r="BE61" s="554"/>
      <c r="BF61" s="554"/>
    </row>
    <row r="62" spans="16:36" ht="13.5">
      <c r="P62" s="550"/>
      <c r="Q62" s="550"/>
      <c r="R62" s="561"/>
      <c r="S62" s="561"/>
      <c r="T62" s="561"/>
      <c r="U62" s="562"/>
      <c r="V62" s="46"/>
      <c r="W62" s="543">
        <v>1</v>
      </c>
      <c r="X62" s="543">
        <v>1</v>
      </c>
      <c r="Y62" s="623">
        <f>VLOOKUP($X62,'高　男子2部'!$P:$AJ,4,0)</f>
        <v>0</v>
      </c>
      <c r="Z62" s="623"/>
      <c r="AA62" s="623"/>
      <c r="AB62" s="565">
        <f>VLOOKUP($X62,'高　男子2部'!$P:$AJ,21,0)</f>
        <v>0</v>
      </c>
      <c r="AD62" s="543">
        <v>1</v>
      </c>
      <c r="AE62" s="543">
        <v>1</v>
      </c>
      <c r="AF62" s="623">
        <f>VLOOKUP($AE62,'高　女子2部'!$L:$AB,4,0)</f>
        <v>0</v>
      </c>
      <c r="AG62" s="623"/>
      <c r="AH62" s="623"/>
      <c r="AI62" s="572">
        <f>VLOOKUP($AE62,'高　女子2部'!$L:$AB,17,0)</f>
        <v>0</v>
      </c>
      <c r="AJ62" s="573"/>
    </row>
    <row r="63" spans="16:36" ht="13.5">
      <c r="P63" s="550"/>
      <c r="Q63" s="550"/>
      <c r="R63" s="561"/>
      <c r="S63" s="561"/>
      <c r="T63" s="561"/>
      <c r="U63" s="562"/>
      <c r="V63" s="46"/>
      <c r="W63" s="543">
        <f aca="true" t="shared" si="0" ref="W63:W72">IF(AB62=AB63,W62,X63)</f>
        <v>1</v>
      </c>
      <c r="X63" s="543">
        <v>2</v>
      </c>
      <c r="Y63" s="623">
        <f>VLOOKUP($X63,'高　男子2部'!$P:$AJ,4,0)</f>
        <v>0</v>
      </c>
      <c r="Z63" s="623"/>
      <c r="AA63" s="623"/>
      <c r="AB63" s="565">
        <f>VLOOKUP($X63,'高　男子2部'!$P:$AJ,21,0)</f>
        <v>0</v>
      </c>
      <c r="AD63" s="543">
        <f>IF(AI62=AI63,AD62,AE63)</f>
        <v>1</v>
      </c>
      <c r="AE63" s="543">
        <v>2</v>
      </c>
      <c r="AF63" s="623">
        <f>VLOOKUP($AE63,'高　女子2部'!$L:$AB,4,0)</f>
        <v>0</v>
      </c>
      <c r="AG63" s="623"/>
      <c r="AH63" s="623"/>
      <c r="AI63" s="572">
        <f>VLOOKUP($AE63,'高　女子2部'!$L:$AB,17,0)</f>
        <v>0</v>
      </c>
      <c r="AJ63" s="573"/>
    </row>
    <row r="64" spans="16:36" ht="13.5">
      <c r="P64" s="550"/>
      <c r="Q64" s="46"/>
      <c r="R64" s="561"/>
      <c r="S64" s="561"/>
      <c r="T64" s="561"/>
      <c r="U64" s="562"/>
      <c r="V64" s="46"/>
      <c r="W64" s="543">
        <f t="shared" si="0"/>
        <v>1</v>
      </c>
      <c r="X64" s="543">
        <v>3</v>
      </c>
      <c r="Y64" s="623" t="str">
        <f>VLOOKUP($X64,'高　男子2部'!$P:$AJ,4,0)</f>
        <v>田辺工業</v>
      </c>
      <c r="Z64" s="623"/>
      <c r="AA64" s="623"/>
      <c r="AB64" s="565">
        <f>VLOOKUP($X64,'高　男子2部'!$P:$AJ,21,0)</f>
        <v>0</v>
      </c>
      <c r="AD64" s="550"/>
      <c r="AE64" s="550"/>
      <c r="AF64" s="624"/>
      <c r="AG64" s="624"/>
      <c r="AH64" s="624"/>
      <c r="AI64" s="574"/>
      <c r="AJ64" s="573"/>
    </row>
    <row r="65" spans="16:36" ht="13.5">
      <c r="P65" s="46"/>
      <c r="Q65" s="46"/>
      <c r="R65" s="45"/>
      <c r="S65" s="45"/>
      <c r="T65" s="45"/>
      <c r="U65" s="551"/>
      <c r="V65" s="46"/>
      <c r="W65" s="585"/>
      <c r="X65" s="585"/>
      <c r="Y65" s="585"/>
      <c r="Z65" s="585"/>
      <c r="AA65" s="585"/>
      <c r="AB65" s="589"/>
      <c r="AD65" s="585"/>
      <c r="AE65" s="585"/>
      <c r="AF65" s="585"/>
      <c r="AG65" s="585"/>
      <c r="AH65" s="585"/>
      <c r="AI65" s="603"/>
      <c r="AJ65" s="585"/>
    </row>
    <row r="66" spans="16:36" ht="14.25" customHeight="1">
      <c r="P66" s="46"/>
      <c r="Q66" s="46"/>
      <c r="R66" s="46"/>
      <c r="S66" s="46"/>
      <c r="T66" s="46"/>
      <c r="U66" s="551"/>
      <c r="V66" s="560"/>
      <c r="W66" s="586" t="s">
        <v>54</v>
      </c>
      <c r="X66" s="587"/>
      <c r="Y66" s="587"/>
      <c r="Z66" s="587"/>
      <c r="AA66" s="587"/>
      <c r="AB66" s="590"/>
      <c r="AC66" s="554"/>
      <c r="AD66" s="625" t="s">
        <v>55</v>
      </c>
      <c r="AE66" s="625"/>
      <c r="AF66" s="625"/>
      <c r="AG66" s="625"/>
      <c r="AH66" s="625"/>
      <c r="AI66" s="604"/>
      <c r="AJ66" s="605"/>
    </row>
    <row r="67" spans="16:36" ht="13.5">
      <c r="P67" s="46"/>
      <c r="Q67" s="46"/>
      <c r="R67" s="46"/>
      <c r="S67" s="46"/>
      <c r="T67" s="46"/>
      <c r="U67" s="551"/>
      <c r="V67" s="46"/>
      <c r="W67" s="543">
        <v>1</v>
      </c>
      <c r="X67" s="543">
        <v>1</v>
      </c>
      <c r="Y67" s="591">
        <f>VLOOKUP($X67,'高　男子2部'!$N:$AH,6,0)</f>
        <v>0</v>
      </c>
      <c r="Z67" s="591">
        <f>VLOOKUP($X67,'高　男子2部'!$N:$AH,7,0)</f>
        <v>0</v>
      </c>
      <c r="AA67" s="591">
        <f>VLOOKUP($X67,'高　男子2部'!$N:$AH,8,0)</f>
        <v>0</v>
      </c>
      <c r="AB67" s="592">
        <f>VLOOKUP($X67,'高　男子2部'!$N:$AH,21,0)</f>
        <v>0</v>
      </c>
      <c r="AD67" s="543">
        <v>1</v>
      </c>
      <c r="AE67" s="543">
        <v>1</v>
      </c>
      <c r="AF67" s="591">
        <f>VLOOKUP($AE67,'高　女子2部'!$J:$AB,6,0)</f>
        <v>0</v>
      </c>
      <c r="AG67" s="591">
        <f>VLOOKUP($AE67,'高　女子2部'!$J:$AB,7,0)</f>
        <v>0</v>
      </c>
      <c r="AH67" s="591">
        <f>VLOOKUP($AE67,'高　女子2部'!$J:$AB,8,0)</f>
        <v>0</v>
      </c>
      <c r="AI67" s="606">
        <f>VLOOKUP($AE67,'高　女子2部'!$J:$AB,17,0)</f>
        <v>0</v>
      </c>
      <c r="AJ67" s="595"/>
    </row>
    <row r="68" spans="16:36" ht="13.5">
      <c r="P68" s="550"/>
      <c r="Q68" s="550"/>
      <c r="R68" s="45"/>
      <c r="S68" s="45"/>
      <c r="T68" s="45"/>
      <c r="U68" s="551"/>
      <c r="V68" s="46"/>
      <c r="W68" s="543">
        <f t="shared" si="0"/>
        <v>1</v>
      </c>
      <c r="X68" s="543">
        <v>2</v>
      </c>
      <c r="Y68" s="591">
        <f>VLOOKUP($X68,'高　男子2部'!$N:$AH,6,0)</f>
        <v>0</v>
      </c>
      <c r="Z68" s="591">
        <f>VLOOKUP($X68,'高　男子2部'!$N:$AH,7,0)</f>
        <v>0</v>
      </c>
      <c r="AA68" s="591">
        <f>VLOOKUP($X68,'高　男子2部'!$N:$AH,8,0)</f>
        <v>0</v>
      </c>
      <c r="AB68" s="592">
        <f>VLOOKUP($X68,'高　男子2部'!$N:$AH,21,0)</f>
        <v>0</v>
      </c>
      <c r="AD68" s="543">
        <f>IF(AI67=AI68,AD67,AE68)</f>
        <v>1</v>
      </c>
      <c r="AE68" s="543">
        <v>2</v>
      </c>
      <c r="AF68" s="591">
        <f>VLOOKUP($AE68,'高　女子2部'!$J:$AB,6,0)</f>
        <v>0</v>
      </c>
      <c r="AG68" s="591">
        <f>VLOOKUP($AE68,'高　女子2部'!$J:$AB,7,0)</f>
        <v>0</v>
      </c>
      <c r="AH68" s="591">
        <f>VLOOKUP($AE68,'高　女子2部'!$J:$AB,8,0)</f>
        <v>0</v>
      </c>
      <c r="AI68" s="606">
        <f>VLOOKUP($AE68,'高　女子2部'!$J:$AB,17,0)</f>
        <v>0</v>
      </c>
      <c r="AJ68" s="595"/>
    </row>
    <row r="69" spans="16:36" ht="13.5">
      <c r="P69" s="550"/>
      <c r="Q69" s="550"/>
      <c r="R69" s="45"/>
      <c r="S69" s="45"/>
      <c r="T69" s="45"/>
      <c r="U69" s="551"/>
      <c r="V69" s="46"/>
      <c r="W69" s="543">
        <f t="shared" si="0"/>
        <v>1</v>
      </c>
      <c r="X69" s="543">
        <v>3</v>
      </c>
      <c r="Y69" s="591">
        <f>VLOOKUP($X69,'高　男子2部'!$N:$AH,6,0)</f>
        <v>0</v>
      </c>
      <c r="Z69" s="591">
        <f>VLOOKUP($X69,'高　男子2部'!$N:$AH,7,0)</f>
        <v>0</v>
      </c>
      <c r="AA69" s="591">
        <f>VLOOKUP($X69,'高　男子2部'!$N:$AH,8,0)</f>
        <v>0</v>
      </c>
      <c r="AB69" s="592">
        <f>VLOOKUP($X69,'高　男子2部'!$N:$AH,21,0)</f>
        <v>0</v>
      </c>
      <c r="AD69" s="543">
        <f>IF(AI68=AI69,AD68,AE69)</f>
        <v>1</v>
      </c>
      <c r="AE69" s="543">
        <v>3</v>
      </c>
      <c r="AF69" s="591">
        <f>VLOOKUP($AE69,'高　女子2部'!$J:$AB,6,0)</f>
        <v>0</v>
      </c>
      <c r="AG69" s="591">
        <f>VLOOKUP($AE69,'高　女子2部'!$J:$AB,7,0)</f>
        <v>0</v>
      </c>
      <c r="AH69" s="591">
        <f>VLOOKUP($AE69,'高　女子2部'!$J:$AB,8,0)</f>
        <v>0</v>
      </c>
      <c r="AI69" s="606">
        <f>VLOOKUP($AE69,'高　女子2部'!$J:$AB,17,0)</f>
        <v>0</v>
      </c>
      <c r="AJ69" s="595"/>
    </row>
    <row r="70" spans="16:36" ht="13.5">
      <c r="P70" s="550"/>
      <c r="Q70" s="550"/>
      <c r="R70" s="45"/>
      <c r="S70" s="45"/>
      <c r="T70" s="45"/>
      <c r="U70" s="551"/>
      <c r="V70" s="46"/>
      <c r="W70" s="543">
        <f t="shared" si="0"/>
        <v>1</v>
      </c>
      <c r="X70" s="543">
        <v>4</v>
      </c>
      <c r="Y70" s="591">
        <f>VLOOKUP($X70,'高　男子2部'!$N:$AH,6,0)</f>
        <v>0</v>
      </c>
      <c r="Z70" s="591">
        <f>VLOOKUP($X70,'高　男子2部'!$N:$AH,7,0)</f>
        <v>0</v>
      </c>
      <c r="AA70" s="591">
        <f>VLOOKUP($X70,'高　男子2部'!$N:$AH,8,0)</f>
        <v>0</v>
      </c>
      <c r="AB70" s="592">
        <f>VLOOKUP($X70,'高　男子2部'!$N:$AH,21,0)</f>
        <v>0</v>
      </c>
      <c r="AD70" s="543">
        <f>IF(AI69=AI70,AD69,AE70)</f>
        <v>1</v>
      </c>
      <c r="AE70" s="543">
        <v>4</v>
      </c>
      <c r="AF70" s="591">
        <f>VLOOKUP($AE70,'高　女子2部'!$J:$AB,6,0)</f>
        <v>0</v>
      </c>
      <c r="AG70" s="591">
        <f>VLOOKUP($AE70,'高　女子2部'!$J:$AB,7,0)</f>
        <v>0</v>
      </c>
      <c r="AH70" s="591">
        <f>VLOOKUP($AE70,'高　女子2部'!$J:$AB,8,0)</f>
        <v>0</v>
      </c>
      <c r="AI70" s="606">
        <f>VLOOKUP($AE70,'高　女子2部'!$J:$AB,17,0)</f>
        <v>0</v>
      </c>
      <c r="AJ70" s="595"/>
    </row>
    <row r="71" spans="16:36" ht="13.5">
      <c r="P71" s="550"/>
      <c r="Q71" s="550"/>
      <c r="R71" s="45"/>
      <c r="S71" s="45"/>
      <c r="T71" s="45"/>
      <c r="U71" s="551"/>
      <c r="V71" s="46"/>
      <c r="W71" s="543">
        <f t="shared" si="0"/>
        <v>1</v>
      </c>
      <c r="X71" s="543">
        <v>5</v>
      </c>
      <c r="Y71" s="591">
        <f>VLOOKUP($X71,'高　男子2部'!$N:$AH,6,0)</f>
        <v>0</v>
      </c>
      <c r="Z71" s="591">
        <f>VLOOKUP($X71,'高　男子2部'!$N:$AH,7,0)</f>
        <v>0</v>
      </c>
      <c r="AA71" s="591">
        <f>VLOOKUP($X71,'高　男子2部'!$N:$AH,8,0)</f>
        <v>0</v>
      </c>
      <c r="AB71" s="592">
        <f>VLOOKUP($X71,'高　男子2部'!$N:$AH,21,0)</f>
        <v>0</v>
      </c>
      <c r="AD71" s="543">
        <f>IF(AI70=AI71,AD70,AE71)</f>
        <v>1</v>
      </c>
      <c r="AE71" s="543">
        <v>5</v>
      </c>
      <c r="AF71" s="591">
        <f>VLOOKUP($AE71,'高　女子2部'!$J:$AB,6,0)</f>
        <v>0</v>
      </c>
      <c r="AG71" s="591">
        <f>VLOOKUP($AE71,'高　女子2部'!$J:$AB,7,0)</f>
        <v>0</v>
      </c>
      <c r="AH71" s="591">
        <f>VLOOKUP($AE71,'高　女子2部'!$J:$AB,8,0)</f>
        <v>0</v>
      </c>
      <c r="AI71" s="606">
        <f>VLOOKUP($AE71,'高　女子2部'!$J:$AB,17,0)</f>
        <v>0</v>
      </c>
      <c r="AJ71" s="595"/>
    </row>
    <row r="72" spans="16:36" ht="13.5">
      <c r="P72" s="550"/>
      <c r="Q72" s="550"/>
      <c r="R72" s="45"/>
      <c r="S72" s="45"/>
      <c r="T72" s="45"/>
      <c r="U72" s="551"/>
      <c r="V72" s="46"/>
      <c r="W72" s="543">
        <f t="shared" si="0"/>
        <v>1</v>
      </c>
      <c r="X72" s="588">
        <v>6</v>
      </c>
      <c r="Y72" s="591">
        <f>VLOOKUP($X72,'高　男子2部'!$N:$AH,6,0)</f>
        <v>0</v>
      </c>
      <c r="Z72" s="591">
        <f>VLOOKUP($X72,'高　男子2部'!$N:$AH,7,0)</f>
        <v>0</v>
      </c>
      <c r="AA72" s="591">
        <f>VLOOKUP($X72,'高　男子2部'!$N:$AH,8,0)</f>
        <v>0</v>
      </c>
      <c r="AB72" s="592">
        <f>VLOOKUP($X72,'高　男子2部'!$N:$AH,21,0)</f>
        <v>0</v>
      </c>
      <c r="AD72" s="543">
        <f>IF(AI71=AI72,AD71,AE72)</f>
        <v>1</v>
      </c>
      <c r="AE72" s="593">
        <v>6</v>
      </c>
      <c r="AF72" s="591">
        <f>VLOOKUP($AE72,'高　女子2部'!$J:$AB,6,0)</f>
        <v>0</v>
      </c>
      <c r="AG72" s="591">
        <f>VLOOKUP($AE72,'高　女子2部'!$J:$AB,7,0)</f>
        <v>0</v>
      </c>
      <c r="AH72" s="591">
        <f>VLOOKUP($AE72,'高　女子2部'!$J:$AB,8,0)</f>
        <v>0</v>
      </c>
      <c r="AI72" s="606">
        <f>VLOOKUP($AE72,'高　女子2部'!$J:$AB,17,0)</f>
        <v>0</v>
      </c>
      <c r="AJ72" s="595"/>
    </row>
    <row r="73" spans="16:36" ht="13.5">
      <c r="P73" s="550"/>
      <c r="Q73" s="550"/>
      <c r="R73" s="45"/>
      <c r="S73" s="45"/>
      <c r="T73" s="45"/>
      <c r="U73" s="551"/>
      <c r="V73" s="46"/>
      <c r="AA73" s="501"/>
      <c r="AB73" s="594"/>
      <c r="AD73" s="550"/>
      <c r="AE73" s="550"/>
      <c r="AF73" s="595"/>
      <c r="AG73" s="595"/>
      <c r="AH73" s="595"/>
      <c r="AI73" s="607"/>
      <c r="AJ73" s="596"/>
    </row>
    <row r="74" spans="16:36" ht="13.5">
      <c r="P74" s="46"/>
      <c r="Q74" s="46"/>
      <c r="R74" s="45"/>
      <c r="S74" s="45"/>
      <c r="T74" s="45"/>
      <c r="U74" s="551"/>
      <c r="V74" s="46"/>
      <c r="W74" s="550"/>
      <c r="X74" s="550"/>
      <c r="Y74" s="595"/>
      <c r="Z74" s="595"/>
      <c r="AA74" s="595"/>
      <c r="AB74" s="596"/>
      <c r="AD74" s="597"/>
      <c r="AE74" s="597"/>
      <c r="AF74" s="598"/>
      <c r="AG74" s="598"/>
      <c r="AH74" s="608"/>
      <c r="AI74" s="609"/>
      <c r="AJ74" s="610"/>
    </row>
    <row r="75" spans="16:36" ht="13.5">
      <c r="P75" s="46"/>
      <c r="Q75" s="46"/>
      <c r="R75" s="45"/>
      <c r="S75" s="45"/>
      <c r="T75" s="45"/>
      <c r="U75" s="551"/>
      <c r="V75" s="46"/>
      <c r="W75" s="550" t="s">
        <v>56</v>
      </c>
      <c r="X75" s="550"/>
      <c r="Y75" s="595"/>
      <c r="Z75" s="595"/>
      <c r="AA75" s="595"/>
      <c r="AB75" s="596"/>
      <c r="AD75" s="626" t="s">
        <v>57</v>
      </c>
      <c r="AE75" s="626"/>
      <c r="AF75" s="626"/>
      <c r="AG75" s="626"/>
      <c r="AH75" s="626"/>
      <c r="AI75" s="609"/>
      <c r="AJ75" s="610"/>
    </row>
    <row r="76" spans="16:36" ht="13.5">
      <c r="P76" s="46"/>
      <c r="Q76" s="46"/>
      <c r="R76" s="45"/>
      <c r="S76" s="45"/>
      <c r="T76" s="45"/>
      <c r="U76" s="551"/>
      <c r="V76" s="46"/>
      <c r="W76" s="550" t="s">
        <v>40</v>
      </c>
      <c r="X76" s="550"/>
      <c r="Y76" s="595"/>
      <c r="Z76" s="595"/>
      <c r="AA76" s="595"/>
      <c r="AB76" s="596"/>
      <c r="AD76" s="597" t="s">
        <v>41</v>
      </c>
      <c r="AE76" s="597"/>
      <c r="AF76" s="598"/>
      <c r="AG76" s="598"/>
      <c r="AH76" s="608"/>
      <c r="AI76" s="609"/>
      <c r="AJ76" s="610"/>
    </row>
    <row r="77" spans="16:36" ht="13.5">
      <c r="P77" s="46"/>
      <c r="Q77" s="46"/>
      <c r="R77" s="45"/>
      <c r="S77" s="45"/>
      <c r="T77" s="45"/>
      <c r="U77" s="551"/>
      <c r="V77" s="46"/>
      <c r="W77" s="543">
        <v>1</v>
      </c>
      <c r="X77" s="543">
        <v>1</v>
      </c>
      <c r="Y77" s="591">
        <f>VLOOKUP($X77,'高　男子2部'!$B:$AH,18,0)</f>
        <v>0</v>
      </c>
      <c r="Z77" s="591">
        <f>VLOOKUP($X77,'高　男子2部'!$B:$AH,19,0)</f>
        <v>0</v>
      </c>
      <c r="AA77" s="599">
        <f>VLOOKUP($X77,'高　男子2部'!$B:$AH,20,0)</f>
        <v>0</v>
      </c>
      <c r="AB77" s="565">
        <f>VLOOKUP($X77,'高　男子2部'!$B:$AH,21,0)</f>
        <v>0</v>
      </c>
      <c r="AD77" s="543">
        <v>1</v>
      </c>
      <c r="AE77" s="543">
        <v>1</v>
      </c>
      <c r="AF77" s="591">
        <f>VLOOKUP($AE77,'高　女子2部'!$B:$R,14,0)</f>
        <v>0</v>
      </c>
      <c r="AG77" s="591">
        <f>VLOOKUP($AE77,'高　女子2部'!$B:$AB,15,0)</f>
        <v>0</v>
      </c>
      <c r="AH77" s="591">
        <f>VLOOKUP($AE77,'高　女子2部'!$B:$AB,16,0)</f>
        <v>0</v>
      </c>
      <c r="AI77" s="606">
        <f>VLOOKUP($AE77,'高　女子2部'!$B:$AB,17,0)</f>
        <v>0</v>
      </c>
      <c r="AJ77" s="595"/>
    </row>
    <row r="78" spans="16:36" ht="13.5">
      <c r="P78" s="550"/>
      <c r="Q78" s="550"/>
      <c r="R78" s="45"/>
      <c r="S78" s="45"/>
      <c r="T78" s="45"/>
      <c r="U78" s="551"/>
      <c r="V78" s="46"/>
      <c r="W78" s="543">
        <f>IF(AB77=AB78,W77,X78)</f>
        <v>1</v>
      </c>
      <c r="X78" s="543">
        <v>2</v>
      </c>
      <c r="Y78" s="591">
        <f>VLOOKUP($X78,'高　男子2部'!$B:$AH,18,0)</f>
        <v>0</v>
      </c>
      <c r="Z78" s="591">
        <f>VLOOKUP($X78,'高　男子2部'!$B:$AH,19,0)</f>
        <v>0</v>
      </c>
      <c r="AA78" s="599">
        <f>VLOOKUP($X78,'高　男子2部'!$B:$AH,20,0)</f>
        <v>0</v>
      </c>
      <c r="AB78" s="565">
        <f>VLOOKUP($X78,'高　男子2部'!$B:$AH,21,0)</f>
        <v>0</v>
      </c>
      <c r="AD78" s="543">
        <f>IF(AI77=AI78,AD77,AE78)</f>
        <v>1</v>
      </c>
      <c r="AE78" s="543">
        <v>2</v>
      </c>
      <c r="AF78" s="591">
        <f>VLOOKUP($AE78,'高　女子2部'!$B:$AB,14,0)</f>
        <v>0</v>
      </c>
      <c r="AG78" s="591">
        <f>VLOOKUP($AE78,'高　女子2部'!$B:$AB,15,0)</f>
        <v>0</v>
      </c>
      <c r="AH78" s="591">
        <f>VLOOKUP($AE78,'高　女子2部'!$B:$AB,16,0)</f>
        <v>0</v>
      </c>
      <c r="AI78" s="606">
        <f>VLOOKUP($AE78,'高　女子2部'!$B:$AB,17,0)</f>
        <v>0</v>
      </c>
      <c r="AJ78" s="595"/>
    </row>
    <row r="79" spans="16:36" ht="13.5">
      <c r="P79" s="550"/>
      <c r="Q79" s="550"/>
      <c r="R79" s="45"/>
      <c r="S79" s="45"/>
      <c r="T79" s="45"/>
      <c r="U79" s="551"/>
      <c r="V79" s="46"/>
      <c r="W79" s="543">
        <f>IF(AB78=AB79,W78,X79)</f>
        <v>1</v>
      </c>
      <c r="X79" s="543">
        <v>3</v>
      </c>
      <c r="Y79" s="591">
        <f>VLOOKUP($X79,'高　男子2部'!$B:$AH,18,0)</f>
        <v>0</v>
      </c>
      <c r="Z79" s="591">
        <f>VLOOKUP($X79,'高　男子2部'!$B:$AH,19,0)</f>
        <v>0</v>
      </c>
      <c r="AA79" s="599">
        <f>VLOOKUP($X79,'高　男子2部'!$B:$AH,20,0)</f>
        <v>0</v>
      </c>
      <c r="AB79" s="565">
        <f>VLOOKUP($X79,'高　男子2部'!$B:$AH,21,0)</f>
        <v>0</v>
      </c>
      <c r="AD79" s="543">
        <f>IF(AI78=AI79,AD78,AE79)</f>
        <v>1</v>
      </c>
      <c r="AE79" s="543">
        <v>3</v>
      </c>
      <c r="AF79" s="591">
        <f>VLOOKUP($AE79,'高　女子2部'!$B:$AB,14,0)</f>
        <v>0</v>
      </c>
      <c r="AG79" s="591">
        <f>VLOOKUP($AE79,'高　女子2部'!$B:$AB,15,0)</f>
        <v>0</v>
      </c>
      <c r="AH79" s="591">
        <f>VLOOKUP($AE79,'高　女子2部'!$B:$AB,16,0)</f>
        <v>0</v>
      </c>
      <c r="AI79" s="606">
        <f>VLOOKUP($AE79,'高　女子2部'!$B:$AB,17,0)</f>
        <v>0</v>
      </c>
      <c r="AJ79" s="595"/>
    </row>
    <row r="80" spans="16:36" ht="13.5">
      <c r="P80" s="550"/>
      <c r="Q80" s="550"/>
      <c r="R80" s="45"/>
      <c r="S80" s="45"/>
      <c r="T80" s="45"/>
      <c r="U80" s="551"/>
      <c r="V80" s="46"/>
      <c r="W80" s="550"/>
      <c r="X80" s="550"/>
      <c r="Y80" s="595"/>
      <c r="Z80" s="595"/>
      <c r="AA80" s="595"/>
      <c r="AB80" s="596"/>
      <c r="AD80" s="545"/>
      <c r="AE80" s="545"/>
      <c r="AF80" s="600"/>
      <c r="AG80" s="600"/>
      <c r="AH80" s="600"/>
      <c r="AI80" s="611"/>
      <c r="AJ80" s="596"/>
    </row>
    <row r="81" spans="16:36" ht="13.5">
      <c r="P81" s="46"/>
      <c r="Q81" s="46"/>
      <c r="R81" s="45"/>
      <c r="S81" s="45"/>
      <c r="T81" s="45"/>
      <c r="U81" s="551"/>
      <c r="V81" s="46"/>
      <c r="W81" s="550"/>
      <c r="X81" s="550"/>
      <c r="Y81" s="595"/>
      <c r="Z81" s="595"/>
      <c r="AA81" s="595"/>
      <c r="AB81" s="596"/>
      <c r="AD81" s="597"/>
      <c r="AE81" s="597"/>
      <c r="AF81" s="598"/>
      <c r="AG81" s="598"/>
      <c r="AH81" s="608"/>
      <c r="AI81" s="609"/>
      <c r="AJ81" s="610"/>
    </row>
    <row r="82" spans="16:36" ht="13.5">
      <c r="P82" s="46"/>
      <c r="Q82" s="46"/>
      <c r="R82" s="45"/>
      <c r="S82" s="45"/>
      <c r="T82" s="45"/>
      <c r="U82" s="551"/>
      <c r="V82" s="46"/>
      <c r="W82" s="550" t="s">
        <v>44</v>
      </c>
      <c r="X82" s="550"/>
      <c r="Y82" s="595"/>
      <c r="Z82" s="595"/>
      <c r="AA82" s="595"/>
      <c r="AB82" s="596"/>
      <c r="AD82" s="597" t="s">
        <v>45</v>
      </c>
      <c r="AE82" s="597"/>
      <c r="AF82" s="598"/>
      <c r="AG82" s="598"/>
      <c r="AH82" s="608"/>
      <c r="AI82" s="609"/>
      <c r="AJ82" s="610"/>
    </row>
    <row r="83" spans="16:36" ht="13.5">
      <c r="P83" s="46"/>
      <c r="Q83" s="46"/>
      <c r="R83" s="45"/>
      <c r="S83" s="45"/>
      <c r="T83" s="45"/>
      <c r="U83" s="551"/>
      <c r="V83" s="46"/>
      <c r="W83" s="543">
        <v>1</v>
      </c>
      <c r="X83" s="543">
        <v>1</v>
      </c>
      <c r="Y83" s="591">
        <f>VLOOKUP($X83,'高　男子2部'!$D:$AH,16,0)</f>
        <v>0</v>
      </c>
      <c r="Z83" s="591">
        <f>VLOOKUP($X83,'高　男子2部'!$D:$AH,17,0)</f>
        <v>0</v>
      </c>
      <c r="AA83" s="599">
        <f>VLOOKUP($X83,'高　男子2部'!$D:$AH,18,0)</f>
        <v>0</v>
      </c>
      <c r="AB83" s="565">
        <f>VLOOKUP($X83,'高　男子2部'!$D:$AH,21,0)</f>
        <v>0</v>
      </c>
      <c r="AD83" s="543">
        <v>1</v>
      </c>
      <c r="AE83" s="543">
        <v>1</v>
      </c>
      <c r="AF83" s="591">
        <f>VLOOKUP($AE83,'高　女子2部'!$D:$AB,12,0)</f>
        <v>0</v>
      </c>
      <c r="AG83" s="591">
        <f>VLOOKUP($AE83,'高　女子2部'!$D:$AB,13,0)</f>
        <v>0</v>
      </c>
      <c r="AH83" s="591">
        <f>VLOOKUP($AE83,'高　女子2部'!$D:$AB,14,0)</f>
        <v>0</v>
      </c>
      <c r="AI83" s="606">
        <f>VLOOKUP($AE83,'高　女子2部'!$D:$AB,17,0)</f>
        <v>0</v>
      </c>
      <c r="AJ83" s="595"/>
    </row>
    <row r="84" spans="16:36" ht="13.5">
      <c r="P84" s="550"/>
      <c r="Q84" s="550"/>
      <c r="R84" s="45"/>
      <c r="S84" s="45"/>
      <c r="T84" s="45"/>
      <c r="U84" s="551"/>
      <c r="V84" s="46"/>
      <c r="W84" s="543">
        <f>IF(AB83=AB84,W83,X84)</f>
        <v>1</v>
      </c>
      <c r="X84" s="543">
        <v>2</v>
      </c>
      <c r="Y84" s="591">
        <f>VLOOKUP($X84,'高　男子2部'!$D:$AH,16,0)</f>
        <v>0</v>
      </c>
      <c r="Z84" s="591">
        <f>VLOOKUP($X84,'高　男子2部'!$D:$AH,17,0)</f>
        <v>0</v>
      </c>
      <c r="AA84" s="599">
        <f>VLOOKUP($X84,'高　男子2部'!$D:$AH,18,0)</f>
        <v>0</v>
      </c>
      <c r="AB84" s="565">
        <f>VLOOKUP($X84,'高　男子2部'!$D:$AH,21,0)</f>
        <v>0</v>
      </c>
      <c r="AD84" s="543">
        <f>IF(AI83=AI84,AD83,AE84)</f>
        <v>1</v>
      </c>
      <c r="AE84" s="543">
        <v>2</v>
      </c>
      <c r="AF84" s="591">
        <f>VLOOKUP($AE84,'高　女子2部'!$D:$AB,12,0)</f>
        <v>0</v>
      </c>
      <c r="AG84" s="591">
        <f>VLOOKUP($AE84,'高　女子2部'!$D:$AB,13,0)</f>
        <v>0</v>
      </c>
      <c r="AH84" s="591">
        <f>VLOOKUP($AE84,'高　女子2部'!$D:$AB,14,0)</f>
        <v>0</v>
      </c>
      <c r="AI84" s="606">
        <f>VLOOKUP($AE84,'高　女子2部'!$D:$AB,17,0)</f>
        <v>0</v>
      </c>
      <c r="AJ84" s="595"/>
    </row>
    <row r="85" spans="16:36" ht="13.5">
      <c r="P85" s="550"/>
      <c r="Q85" s="550"/>
      <c r="R85" s="45"/>
      <c r="S85" s="45"/>
      <c r="T85" s="45"/>
      <c r="U85" s="551"/>
      <c r="V85" s="46"/>
      <c r="W85" s="543">
        <f>IF(AB84=AB85,W84,X85)</f>
        <v>1</v>
      </c>
      <c r="X85" s="543">
        <v>3</v>
      </c>
      <c r="Y85" s="591">
        <f>VLOOKUP($X85,'高　男子2部'!$D:$AH,16,0)</f>
        <v>0</v>
      </c>
      <c r="Z85" s="591">
        <f>VLOOKUP($X85,'高　男子2部'!$D:$AH,17,0)</f>
        <v>0</v>
      </c>
      <c r="AA85" s="599">
        <f>VLOOKUP($X85,'高　男子2部'!$D:$AH,18,0)</f>
        <v>0</v>
      </c>
      <c r="AB85" s="565">
        <f>VLOOKUP($X85,'高　男子2部'!$D:$AH,21,0)</f>
        <v>0</v>
      </c>
      <c r="AD85" s="543">
        <f>IF(AI84=AI85,AD84,AE85)</f>
        <v>1</v>
      </c>
      <c r="AE85" s="543">
        <v>3</v>
      </c>
      <c r="AF85" s="591">
        <f>VLOOKUP($AE85,'高　女子2部'!$D:$AB,12,0)</f>
        <v>0</v>
      </c>
      <c r="AG85" s="591">
        <f>VLOOKUP($AE85,'高　女子2部'!$D:$AB,13,0)</f>
        <v>0</v>
      </c>
      <c r="AH85" s="591">
        <f>VLOOKUP($AE85,'高　女子2部'!$D:$AB,14,0)</f>
        <v>0</v>
      </c>
      <c r="AI85" s="606">
        <f>VLOOKUP($AE85,'高　女子2部'!$D:$AB,17,0)</f>
        <v>0</v>
      </c>
      <c r="AJ85" s="595"/>
    </row>
    <row r="86" spans="16:36" ht="13.5">
      <c r="P86" s="550"/>
      <c r="Q86" s="550"/>
      <c r="R86" s="45"/>
      <c r="S86" s="45"/>
      <c r="T86" s="45"/>
      <c r="U86" s="551"/>
      <c r="V86" s="46"/>
      <c r="W86" s="550"/>
      <c r="X86" s="550"/>
      <c r="Y86" s="595"/>
      <c r="Z86" s="595"/>
      <c r="AA86" s="595"/>
      <c r="AB86" s="596"/>
      <c r="AD86" s="550"/>
      <c r="AE86" s="550"/>
      <c r="AF86" s="595"/>
      <c r="AG86" s="595"/>
      <c r="AH86" s="595"/>
      <c r="AI86" s="607"/>
      <c r="AJ86" s="596"/>
    </row>
    <row r="87" spans="16:36" ht="13.5">
      <c r="P87" s="46"/>
      <c r="Q87" s="46"/>
      <c r="R87" s="45"/>
      <c r="S87" s="45"/>
      <c r="T87" s="45"/>
      <c r="U87" s="551"/>
      <c r="V87" s="46"/>
      <c r="W87" s="550"/>
      <c r="X87" s="550"/>
      <c r="Y87" s="595"/>
      <c r="Z87" s="595"/>
      <c r="AA87" s="595"/>
      <c r="AB87" s="596"/>
      <c r="AD87" s="597"/>
      <c r="AE87" s="597"/>
      <c r="AF87" s="598"/>
      <c r="AG87" s="598"/>
      <c r="AH87" s="608"/>
      <c r="AI87" s="609"/>
      <c r="AJ87" s="610"/>
    </row>
    <row r="88" spans="16:36" ht="13.5">
      <c r="P88" s="46"/>
      <c r="Q88" s="46"/>
      <c r="R88" s="45"/>
      <c r="S88" s="45"/>
      <c r="T88" s="45"/>
      <c r="U88" s="551"/>
      <c r="V88" s="46"/>
      <c r="W88" s="550" t="s">
        <v>49</v>
      </c>
      <c r="X88" s="550"/>
      <c r="Y88" s="595"/>
      <c r="Z88" s="595"/>
      <c r="AA88" s="595"/>
      <c r="AB88" s="596"/>
      <c r="AD88" s="597" t="s">
        <v>43</v>
      </c>
      <c r="AE88" s="597"/>
      <c r="AF88" s="598"/>
      <c r="AG88" s="598"/>
      <c r="AH88" s="608"/>
      <c r="AI88" s="609"/>
      <c r="AJ88" s="610"/>
    </row>
    <row r="89" spans="16:36" ht="13.5">
      <c r="P89" s="46"/>
      <c r="Q89" s="46"/>
      <c r="R89" s="45"/>
      <c r="S89" s="45"/>
      <c r="T89" s="45"/>
      <c r="U89" s="551"/>
      <c r="V89" s="46"/>
      <c r="W89" s="543">
        <v>1</v>
      </c>
      <c r="X89" s="543">
        <v>1</v>
      </c>
      <c r="Y89" s="591">
        <f>VLOOKUP($X89,'高　男子2部'!$F:$AH,14,0)</f>
        <v>0</v>
      </c>
      <c r="Z89" s="591">
        <f>VLOOKUP($X89,'高　男子2部'!$F:$AH,15,0)</f>
        <v>0</v>
      </c>
      <c r="AA89" s="599">
        <f>VLOOKUP($X89,'高　男子2部'!$F:$AH,16,0)</f>
        <v>0</v>
      </c>
      <c r="AB89" s="565">
        <f>VLOOKUP($X89,'高　男子2部'!$F:$AH,21,0)</f>
        <v>0</v>
      </c>
      <c r="AD89" s="543">
        <v>1</v>
      </c>
      <c r="AE89" s="543">
        <v>1</v>
      </c>
      <c r="AF89" s="591">
        <f>VLOOKUP($AE89,'高　女子2部'!$F:$AB,10,0)</f>
        <v>0</v>
      </c>
      <c r="AG89" s="591">
        <f>VLOOKUP($AE89,'高　女子2部'!$F:$AB,11,0)</f>
        <v>0</v>
      </c>
      <c r="AH89" s="591">
        <f>VLOOKUP($AE89,'高　女子2部'!$F:$AB,12,0)</f>
        <v>0</v>
      </c>
      <c r="AI89" s="606">
        <f>VLOOKUP($AE89,'高　女子2部'!$F:$AB,17,0)</f>
        <v>0</v>
      </c>
      <c r="AJ89" s="595"/>
    </row>
    <row r="90" spans="16:36" ht="13.5">
      <c r="P90" s="550"/>
      <c r="Q90" s="550"/>
      <c r="R90" s="45"/>
      <c r="S90" s="45"/>
      <c r="T90" s="45"/>
      <c r="U90" s="551"/>
      <c r="V90" s="46"/>
      <c r="W90" s="543">
        <f>IF(AB89=AB90,W89,X90)</f>
        <v>1</v>
      </c>
      <c r="X90" s="543">
        <v>2</v>
      </c>
      <c r="Y90" s="591">
        <f>VLOOKUP($X90,'高　男子2部'!$F:$AH,14,0)</f>
        <v>0</v>
      </c>
      <c r="Z90" s="591">
        <f>VLOOKUP($X90,'高　男子2部'!$F:$AH,15,0)</f>
        <v>0</v>
      </c>
      <c r="AA90" s="599">
        <f>VLOOKUP($X90,'高　男子2部'!$F:$AH,16,0)</f>
        <v>0</v>
      </c>
      <c r="AB90" s="565">
        <f>VLOOKUP($X90,'高　男子2部'!$F:$AH,21,0)</f>
        <v>0</v>
      </c>
      <c r="AD90" s="543">
        <f>IF(AI89=AI90,AD89,AE90)</f>
        <v>1</v>
      </c>
      <c r="AE90" s="543">
        <v>2</v>
      </c>
      <c r="AF90" s="591">
        <f>VLOOKUP($AE90,'高　女子2部'!$F:$AB,10,0)</f>
        <v>0</v>
      </c>
      <c r="AG90" s="591">
        <f>VLOOKUP($AE90,'高　女子2部'!$F:$AB,11,0)</f>
        <v>0</v>
      </c>
      <c r="AH90" s="591">
        <f>VLOOKUP($AE90,'高　女子2部'!$F:$AB,12,0)</f>
        <v>0</v>
      </c>
      <c r="AI90" s="606">
        <f>VLOOKUP($AE90,'高　女子2部'!$F:$AB,17,0)</f>
        <v>0</v>
      </c>
      <c r="AJ90" s="595"/>
    </row>
    <row r="91" spans="16:36" ht="13.5">
      <c r="P91" s="550"/>
      <c r="Q91" s="550"/>
      <c r="R91" s="45"/>
      <c r="S91" s="45"/>
      <c r="T91" s="45"/>
      <c r="U91" s="551"/>
      <c r="V91" s="46"/>
      <c r="W91" s="543">
        <f>IF(AB90=AB91,W90,X91)</f>
        <v>1</v>
      </c>
      <c r="X91" s="543">
        <v>3</v>
      </c>
      <c r="Y91" s="591">
        <f>VLOOKUP($X91,'高　男子2部'!$F:$AH,14,0)</f>
        <v>0</v>
      </c>
      <c r="Z91" s="591">
        <f>VLOOKUP($X91,'高　男子2部'!$F:$AH,15,0)</f>
        <v>0</v>
      </c>
      <c r="AA91" s="599">
        <f>VLOOKUP($X91,'高　男子2部'!$F:$AH,16,0)</f>
        <v>0</v>
      </c>
      <c r="AB91" s="565">
        <f>VLOOKUP($X91,'高　男子2部'!$F:$AH,21,0)</f>
        <v>0</v>
      </c>
      <c r="AD91" s="543">
        <f>IF(AI90=AI91,AD90,AE91)</f>
        <v>1</v>
      </c>
      <c r="AE91" s="543">
        <v>3</v>
      </c>
      <c r="AF91" s="591">
        <f>VLOOKUP($AE91,'高　女子2部'!$F:$AB,10,0)</f>
        <v>0</v>
      </c>
      <c r="AG91" s="591">
        <f>VLOOKUP($AE91,'高　女子2部'!$F:$AB,11,0)</f>
        <v>0</v>
      </c>
      <c r="AH91" s="591">
        <f>VLOOKUP($AE91,'高　女子2部'!$F:$AB,12,0)</f>
        <v>0</v>
      </c>
      <c r="AI91" s="606">
        <f>VLOOKUP($AE91,'高　女子2部'!$F:$AB,17,0)</f>
        <v>0</v>
      </c>
      <c r="AJ91" s="595"/>
    </row>
    <row r="92" spans="16:36" ht="13.5">
      <c r="P92" s="550"/>
      <c r="Q92" s="550"/>
      <c r="R92" s="45"/>
      <c r="S92" s="45"/>
      <c r="T92" s="45"/>
      <c r="U92" s="551"/>
      <c r="V92" s="46"/>
      <c r="W92" s="550"/>
      <c r="X92" s="550"/>
      <c r="Y92" s="595"/>
      <c r="Z92" s="595"/>
      <c r="AA92" s="595"/>
      <c r="AB92" s="596"/>
      <c r="AD92" s="550"/>
      <c r="AE92" s="550"/>
      <c r="AF92" s="595"/>
      <c r="AG92" s="595"/>
      <c r="AH92" s="595"/>
      <c r="AI92" s="607"/>
      <c r="AJ92" s="596"/>
    </row>
    <row r="93" spans="16:36" ht="13.5">
      <c r="P93" s="46"/>
      <c r="Q93" s="46"/>
      <c r="R93" s="45"/>
      <c r="S93" s="45"/>
      <c r="T93" s="45"/>
      <c r="U93" s="551"/>
      <c r="V93" s="46"/>
      <c r="W93" s="550"/>
      <c r="X93" s="550"/>
      <c r="Y93" s="595"/>
      <c r="Z93" s="595"/>
      <c r="AA93" s="595"/>
      <c r="AB93" s="596"/>
      <c r="AD93" s="597"/>
      <c r="AE93" s="597"/>
      <c r="AF93" s="598"/>
      <c r="AG93" s="598"/>
      <c r="AH93" s="608"/>
      <c r="AI93" s="609"/>
      <c r="AJ93" s="610"/>
    </row>
    <row r="94" spans="16:36" ht="13.5">
      <c r="P94" s="46"/>
      <c r="Q94" s="46"/>
      <c r="R94" s="45"/>
      <c r="S94" s="45"/>
      <c r="T94" s="45"/>
      <c r="U94" s="551"/>
      <c r="V94" s="46"/>
      <c r="W94" s="46" t="s">
        <v>41</v>
      </c>
      <c r="X94" s="46"/>
      <c r="Y94" s="46"/>
      <c r="Z94" s="46"/>
      <c r="AA94" s="45"/>
      <c r="AB94" s="601"/>
      <c r="AD94" s="597" t="s">
        <v>40</v>
      </c>
      <c r="AE94" s="597"/>
      <c r="AF94" s="598"/>
      <c r="AG94" s="598"/>
      <c r="AH94" s="608"/>
      <c r="AI94" s="609"/>
      <c r="AJ94" s="610"/>
    </row>
    <row r="95" spans="16:36" ht="13.5">
      <c r="P95" s="46"/>
      <c r="Q95" s="46"/>
      <c r="R95" s="45"/>
      <c r="S95" s="45"/>
      <c r="T95" s="45"/>
      <c r="U95" s="551"/>
      <c r="V95" s="46"/>
      <c r="W95" s="90">
        <v>1</v>
      </c>
      <c r="X95" s="90">
        <v>1</v>
      </c>
      <c r="Y95" s="90">
        <f>VLOOKUP($X95,'高　男子2部'!$H:$AH,12,0)</f>
        <v>0</v>
      </c>
      <c r="Z95" s="90">
        <f>VLOOKUP($X95,'高　男子2部'!$H:$AH,13,0)</f>
        <v>0</v>
      </c>
      <c r="AA95" s="33">
        <f>VLOOKUP($X95,'高　男子2部'!$H:$AH,14,0)</f>
        <v>0</v>
      </c>
      <c r="AB95" s="602">
        <f>VLOOKUP($X95,'高　男子2部'!$H:$AH,21,0)</f>
        <v>0</v>
      </c>
      <c r="AD95" s="543">
        <v>1</v>
      </c>
      <c r="AE95" s="543">
        <v>1</v>
      </c>
      <c r="AF95" s="591">
        <f>VLOOKUP($AE95,'高　女子2部'!$H:$AB,8,0)</f>
        <v>0</v>
      </c>
      <c r="AG95" s="591">
        <f>VLOOKUP($AE95,'高　女子2部'!$H:$AB,9,0)</f>
        <v>0</v>
      </c>
      <c r="AH95" s="591">
        <f>VLOOKUP($AE95,'高　女子2部'!$H:$AB,10,0)</f>
        <v>0</v>
      </c>
      <c r="AI95" s="606">
        <f>VLOOKUP($AE95,'高　女子2部'!$H:$AB,17,0)</f>
        <v>0</v>
      </c>
      <c r="AJ95" s="595"/>
    </row>
    <row r="96" spans="16:36" ht="13.5">
      <c r="P96" s="550"/>
      <c r="Q96" s="550"/>
      <c r="R96" s="45"/>
      <c r="S96" s="45"/>
      <c r="T96" s="45"/>
      <c r="U96" s="551"/>
      <c r="V96" s="46"/>
      <c r="W96" s="90">
        <f>IF(AB95=AB96,W95,X96)</f>
        <v>1</v>
      </c>
      <c r="X96" s="90">
        <v>2</v>
      </c>
      <c r="Y96" s="90">
        <f>VLOOKUP($X96,'高　男子2部'!$H:$AH,12,0)</f>
        <v>0</v>
      </c>
      <c r="Z96" s="90">
        <f>VLOOKUP($X96,'高　男子2部'!$H:$AH,13,0)</f>
        <v>0</v>
      </c>
      <c r="AA96" s="33">
        <f>VLOOKUP($X96,'高　男子2部'!$H:$AH,14,0)</f>
        <v>0</v>
      </c>
      <c r="AB96" s="602">
        <f>VLOOKUP($X96,'高　男子2部'!$H:$AH,21,0)</f>
        <v>0</v>
      </c>
      <c r="AD96" s="543">
        <f>IF(AI95=AI96,AD95,AE96)</f>
        <v>1</v>
      </c>
      <c r="AE96" s="543">
        <v>2</v>
      </c>
      <c r="AF96" s="591">
        <f>VLOOKUP($AE96,'高　女子2部'!$H:$AB,8,0)</f>
        <v>0</v>
      </c>
      <c r="AG96" s="591">
        <f>VLOOKUP($AE96,'高　女子2部'!$H:$AB,9,0)</f>
        <v>0</v>
      </c>
      <c r="AH96" s="591">
        <f>VLOOKUP($AE96,'高　女子2部'!$H:$AB,10,0)</f>
        <v>0</v>
      </c>
      <c r="AI96" s="606">
        <f>VLOOKUP($AE96,'高　女子2部'!$H:$AB,17,0)</f>
        <v>0</v>
      </c>
      <c r="AJ96" s="595"/>
    </row>
    <row r="97" spans="16:36" ht="13.5">
      <c r="P97" s="550"/>
      <c r="Q97" s="550"/>
      <c r="R97" s="45"/>
      <c r="S97" s="45"/>
      <c r="T97" s="45"/>
      <c r="U97" s="551"/>
      <c r="V97" s="46"/>
      <c r="W97" s="90">
        <f>IF(AB96=AB97,W96,X97)</f>
        <v>1</v>
      </c>
      <c r="X97" s="90">
        <v>3</v>
      </c>
      <c r="Y97" s="90">
        <f>VLOOKUP($X97,'高　男子2部'!$H:$AH,12,0)</f>
        <v>0</v>
      </c>
      <c r="Z97" s="90">
        <f>VLOOKUP($X97,'高　男子2部'!$H:$AH,13,0)</f>
        <v>0</v>
      </c>
      <c r="AA97" s="33">
        <f>VLOOKUP($X97,'高　男子2部'!$H:$AH,14,0)</f>
        <v>0</v>
      </c>
      <c r="AB97" s="602">
        <f>VLOOKUP($X97,'高　男子2部'!$H:$AH,21,0)</f>
        <v>0</v>
      </c>
      <c r="AD97" s="543">
        <f>IF(AI96=AI97,AD96,AE97)</f>
        <v>1</v>
      </c>
      <c r="AE97" s="543">
        <v>3</v>
      </c>
      <c r="AF97" s="591">
        <f>VLOOKUP($AE97,'高　女子2部'!$H:$AB,8,0)</f>
        <v>0</v>
      </c>
      <c r="AG97" s="591">
        <f>VLOOKUP($AE97,'高　女子2部'!$H:$AB,9,0)</f>
        <v>0</v>
      </c>
      <c r="AH97" s="591">
        <f>VLOOKUP($AE97,'高　女子2部'!$H:$AB,10,0)</f>
        <v>0</v>
      </c>
      <c r="AI97" s="606">
        <f>VLOOKUP($AE97,'高　女子2部'!$H:$AB,17,0)</f>
        <v>0</v>
      </c>
      <c r="AJ97" s="595"/>
    </row>
    <row r="98" spans="16:36" ht="13.5">
      <c r="P98" s="550"/>
      <c r="Q98" s="550"/>
      <c r="R98" s="45"/>
      <c r="S98" s="45"/>
      <c r="T98" s="45"/>
      <c r="U98" s="551"/>
      <c r="V98" s="46"/>
      <c r="W98" s="46"/>
      <c r="X98" s="46"/>
      <c r="Y98" s="46"/>
      <c r="Z98" s="46"/>
      <c r="AA98" s="45"/>
      <c r="AB98" s="601"/>
      <c r="AD98" s="597"/>
      <c r="AE98" s="597"/>
      <c r="AF98" s="598"/>
      <c r="AG98" s="598"/>
      <c r="AH98" s="608"/>
      <c r="AI98" s="612"/>
      <c r="AJ98" s="612"/>
    </row>
    <row r="99" spans="16:36" ht="13.5">
      <c r="P99" s="46"/>
      <c r="Q99" s="46"/>
      <c r="R99" s="45"/>
      <c r="S99" s="45"/>
      <c r="T99" s="45"/>
      <c r="U99" s="551"/>
      <c r="V99" s="46"/>
      <c r="W99" s="46"/>
      <c r="X99" s="46"/>
      <c r="Y99" s="46"/>
      <c r="Z99" s="46"/>
      <c r="AA99" s="45"/>
      <c r="AB99" s="601"/>
      <c r="AD99" s="597"/>
      <c r="AE99" s="597"/>
      <c r="AF99" s="598"/>
      <c r="AG99" s="598"/>
      <c r="AH99" s="608"/>
      <c r="AI99" s="612"/>
      <c r="AJ99" s="612"/>
    </row>
    <row r="100" spans="16:36" ht="13.5">
      <c r="P100" s="46"/>
      <c r="Q100" s="46"/>
      <c r="R100" s="45"/>
      <c r="S100" s="45"/>
      <c r="T100" s="45"/>
      <c r="U100" s="551"/>
      <c r="V100" s="46"/>
      <c r="W100" s="46" t="s">
        <v>50</v>
      </c>
      <c r="X100" s="46"/>
      <c r="Y100" s="46"/>
      <c r="Z100" s="46"/>
      <c r="AA100" s="45"/>
      <c r="AB100" s="601"/>
      <c r="AD100" s="550"/>
      <c r="AE100" s="550"/>
      <c r="AF100" s="595"/>
      <c r="AG100" s="595"/>
      <c r="AH100" s="613"/>
      <c r="AI100" s="614"/>
      <c r="AJ100" s="614"/>
    </row>
    <row r="101" spans="16:36" ht="14.25">
      <c r="P101" s="46"/>
      <c r="Q101" s="46"/>
      <c r="R101" s="45"/>
      <c r="S101" s="45"/>
      <c r="T101" s="45"/>
      <c r="U101" s="551"/>
      <c r="V101" s="46"/>
      <c r="W101" s="90">
        <v>1</v>
      </c>
      <c r="X101" s="90">
        <v>1</v>
      </c>
      <c r="Y101" s="90">
        <f>VLOOKUP($X101,'高　男子2部'!$J:$AH,10,0)</f>
        <v>0</v>
      </c>
      <c r="Z101" s="90">
        <f>VLOOKUP($X101,'高　男子2部'!$J:$AH,11,0)</f>
        <v>0</v>
      </c>
      <c r="AA101" s="33">
        <f>VLOOKUP($X101,'高　男子2部'!$J:$AH,12,0)</f>
        <v>0</v>
      </c>
      <c r="AB101" s="602">
        <f>VLOOKUP($X101,'高　男子2部'!$J:$AH,21,0)</f>
        <v>0</v>
      </c>
      <c r="AD101" s="554" t="str">
        <f>'目次'!$B$11</f>
        <v>令和元年５月２４日（金）～２６日（日）</v>
      </c>
      <c r="AE101" s="550"/>
      <c r="AF101" s="595"/>
      <c r="AG101" s="595"/>
      <c r="AH101" s="613"/>
      <c r="AI101" s="614"/>
      <c r="AJ101" s="614"/>
    </row>
    <row r="102" spans="16:36" ht="14.25">
      <c r="P102" s="550"/>
      <c r="Q102" s="550"/>
      <c r="R102" s="45"/>
      <c r="S102" s="45"/>
      <c r="T102" s="45"/>
      <c r="U102" s="551"/>
      <c r="V102" s="46"/>
      <c r="W102" s="90">
        <f>IF(AB101=AB102,W101,X102)</f>
        <v>1</v>
      </c>
      <c r="X102" s="90">
        <v>2</v>
      </c>
      <c r="Y102" s="90">
        <f>VLOOKUP($X102,'高　男子2部'!$J:$AH,10,0)</f>
        <v>0</v>
      </c>
      <c r="Z102" s="90">
        <f>VLOOKUP($X102,'高　男子2部'!$J:$AH,11,0)</f>
        <v>0</v>
      </c>
      <c r="AA102" s="33">
        <f>VLOOKUP($X102,'高　男子2部'!$J:$AH,12,0)</f>
        <v>0</v>
      </c>
      <c r="AB102" s="602">
        <f>VLOOKUP($X102,'高　男子2部'!$J:$AH,21,0)</f>
        <v>0</v>
      </c>
      <c r="AD102" s="554" t="str">
        <f>'目次'!$B$12</f>
        <v>和歌山県立体育館</v>
      </c>
      <c r="AE102" s="550"/>
      <c r="AF102" s="595"/>
      <c r="AG102" s="595"/>
      <c r="AH102" s="613"/>
      <c r="AI102" s="614"/>
      <c r="AJ102" s="614"/>
    </row>
    <row r="103" spans="16:36" ht="13.5">
      <c r="P103" s="550"/>
      <c r="Q103" s="550"/>
      <c r="R103" s="45"/>
      <c r="S103" s="45"/>
      <c r="T103" s="45"/>
      <c r="U103" s="551"/>
      <c r="V103" s="46"/>
      <c r="W103" s="90">
        <f>IF(AB102=AB103,W102,X103)</f>
        <v>1</v>
      </c>
      <c r="X103" s="90">
        <v>3</v>
      </c>
      <c r="Y103" s="90">
        <f>VLOOKUP($X103,'高　男子2部'!$J:$AH,10,0)</f>
        <v>0</v>
      </c>
      <c r="Z103" s="90">
        <f>VLOOKUP($X103,'高　男子2部'!$J:$AH,11,0)</f>
        <v>0</v>
      </c>
      <c r="AA103" s="33">
        <f>VLOOKUP($X103,'高　男子2部'!$J:$AH,12,0)</f>
        <v>0</v>
      </c>
      <c r="AB103" s="602">
        <f>VLOOKUP($X103,'高　男子2部'!$J:$AH,21,0)</f>
        <v>0</v>
      </c>
      <c r="AD103" s="550"/>
      <c r="AE103" s="550"/>
      <c r="AF103" s="595"/>
      <c r="AG103" s="595"/>
      <c r="AH103" s="613"/>
      <c r="AI103" s="614"/>
      <c r="AJ103" s="614"/>
    </row>
    <row r="104" spans="16:28" ht="13.5">
      <c r="P104" s="550"/>
      <c r="Q104" s="550"/>
      <c r="R104" s="45"/>
      <c r="S104" s="45"/>
      <c r="T104" s="45"/>
      <c r="U104" s="551"/>
      <c r="V104" s="46"/>
      <c r="W104" s="46"/>
      <c r="X104" s="46"/>
      <c r="Y104" s="46"/>
      <c r="Z104" s="46"/>
      <c r="AA104" s="45"/>
      <c r="AB104" s="601"/>
    </row>
    <row r="105" spans="16:28" ht="13.5">
      <c r="P105" s="46"/>
      <c r="Q105" s="46"/>
      <c r="R105" s="45"/>
      <c r="S105" s="45"/>
      <c r="T105" s="45"/>
      <c r="U105" s="551"/>
      <c r="V105" s="46"/>
      <c r="W105" s="46"/>
      <c r="X105" s="46"/>
      <c r="Y105" s="46"/>
      <c r="Z105" s="46"/>
      <c r="AA105" s="45"/>
      <c r="AB105" s="601"/>
    </row>
    <row r="106" spans="16:28" ht="13.5">
      <c r="P106" s="46"/>
      <c r="Q106" s="46"/>
      <c r="R106" s="45"/>
      <c r="S106" s="45"/>
      <c r="T106" s="45"/>
      <c r="U106" s="551"/>
      <c r="V106" s="46"/>
      <c r="W106" t="s">
        <v>48</v>
      </c>
      <c r="AA106" s="501"/>
      <c r="AB106" s="594"/>
    </row>
    <row r="107" spans="16:28" ht="13.5">
      <c r="P107" s="46"/>
      <c r="Q107" s="46"/>
      <c r="R107" s="45"/>
      <c r="S107" s="45"/>
      <c r="T107" s="45"/>
      <c r="U107" s="551"/>
      <c r="V107" s="46"/>
      <c r="W107" s="90">
        <v>1</v>
      </c>
      <c r="X107" s="90">
        <v>1</v>
      </c>
      <c r="Y107" s="90">
        <f>VLOOKUP($X107,'高　男子2部'!$L:$AH,8,0)</f>
        <v>0</v>
      </c>
      <c r="Z107" s="90">
        <f>VLOOKUP($X107,'高　男子2部'!$L:$AH,9,0)</f>
        <v>0</v>
      </c>
      <c r="AA107" s="33">
        <f>VLOOKUP($X107,'高　男子2部'!$L:$AH,10,0)</f>
        <v>0</v>
      </c>
      <c r="AB107" s="602">
        <f>VLOOKUP($X107,'高　男子2部'!$L:$AH,21,0)</f>
        <v>0</v>
      </c>
    </row>
    <row r="108" spans="16:28" ht="13.5">
      <c r="P108" s="550"/>
      <c r="Q108" s="550"/>
      <c r="R108" s="45"/>
      <c r="S108" s="45"/>
      <c r="T108" s="45"/>
      <c r="U108" s="551"/>
      <c r="V108" s="46"/>
      <c r="W108" s="90">
        <f>IF(AB107=AB108,W107,X108)</f>
        <v>1</v>
      </c>
      <c r="X108" s="90">
        <v>2</v>
      </c>
      <c r="Y108" s="90">
        <f>VLOOKUP($X108,'高　男子2部'!$L:$AH,8,0)</f>
        <v>0</v>
      </c>
      <c r="Z108" s="90">
        <f>VLOOKUP($X108,'高　男子2部'!$L:$AH,9,0)</f>
        <v>0</v>
      </c>
      <c r="AA108" s="33">
        <f>VLOOKUP($X108,'高　男子2部'!$L:$AH,10,0)</f>
        <v>0</v>
      </c>
      <c r="AB108" s="602">
        <f>VLOOKUP($X108,'高　男子2部'!$L:$AH,21,0)</f>
        <v>0</v>
      </c>
    </row>
    <row r="109" spans="16:28" ht="13.5">
      <c r="P109" s="550"/>
      <c r="Q109" s="550"/>
      <c r="R109" s="45"/>
      <c r="S109" s="45"/>
      <c r="T109" s="45"/>
      <c r="U109" s="551"/>
      <c r="V109" s="46"/>
      <c r="W109" s="90">
        <f>IF(AB108=AB109,W108,X109)</f>
        <v>1</v>
      </c>
      <c r="X109" s="90">
        <v>3</v>
      </c>
      <c r="Y109" s="90">
        <f>VLOOKUP($X109,'高　男子2部'!$L:$AH,8,0)</f>
        <v>0</v>
      </c>
      <c r="Z109" s="90">
        <f>VLOOKUP($X109,'高　男子2部'!$L:$AH,9,0)</f>
        <v>0</v>
      </c>
      <c r="AA109" s="33">
        <f>VLOOKUP($X109,'高　男子2部'!$L:$AH,10,0)</f>
        <v>0</v>
      </c>
      <c r="AB109" s="602">
        <f>VLOOKUP($X109,'高　男子2部'!$L:$AH,21,0)</f>
        <v>0</v>
      </c>
    </row>
    <row r="110" spans="16:22" ht="13.5">
      <c r="P110" s="550"/>
      <c r="Q110" s="550"/>
      <c r="R110" s="45"/>
      <c r="S110" s="45"/>
      <c r="T110" s="45"/>
      <c r="U110" s="551"/>
      <c r="V110" s="46"/>
    </row>
  </sheetData>
  <sheetProtection/>
  <mergeCells count="39">
    <mergeCell ref="B2:F2"/>
    <mergeCell ref="P2:T2"/>
    <mergeCell ref="AL2:AN2"/>
    <mergeCell ref="D5:F5"/>
    <mergeCell ref="K5:M5"/>
    <mergeCell ref="R5:T5"/>
    <mergeCell ref="Y5:AA5"/>
    <mergeCell ref="AF5:AH5"/>
    <mergeCell ref="AN5:AP5"/>
    <mergeCell ref="AU5:AW5"/>
    <mergeCell ref="D6:F6"/>
    <mergeCell ref="K6:M6"/>
    <mergeCell ref="R6:T6"/>
    <mergeCell ref="Y6:AA6"/>
    <mergeCell ref="AF6:AH6"/>
    <mergeCell ref="AN6:AP6"/>
    <mergeCell ref="AU6:AW6"/>
    <mergeCell ref="D7:F7"/>
    <mergeCell ref="K7:M7"/>
    <mergeCell ref="R7:T7"/>
    <mergeCell ref="Y7:AA7"/>
    <mergeCell ref="AF7:AH7"/>
    <mergeCell ref="AN7:AP7"/>
    <mergeCell ref="AD66:AH66"/>
    <mergeCell ref="AD75:AH75"/>
    <mergeCell ref="AU7:AW7"/>
    <mergeCell ref="K8:M8"/>
    <mergeCell ref="W60:AI60"/>
    <mergeCell ref="W61:AB61"/>
    <mergeCell ref="AD61:AI61"/>
    <mergeCell ref="Y62:AA62"/>
    <mergeCell ref="AF62:AH62"/>
    <mergeCell ref="BB6:BB7"/>
    <mergeCell ref="BC6:BC7"/>
    <mergeCell ref="BD6:BD7"/>
    <mergeCell ref="Y63:AA63"/>
    <mergeCell ref="AF63:AH63"/>
    <mergeCell ref="Y64:AA64"/>
    <mergeCell ref="AF64:AH64"/>
  </mergeCells>
  <hyperlinks>
    <hyperlink ref="A1" location="目次!A1" display="目次"/>
  </hyperlinks>
  <printOptions horizontalCentered="1"/>
  <pageMargins left="0.2" right="0.2" top="0.2" bottom="0.18958333333333333" header="0.2" footer="0.2"/>
  <pageSetup horizontalDpi="600" verticalDpi="600" orientation="portrait" paperSize="9" scale="9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view="pageBreakPreview" zoomScaleSheetLayoutView="100" zoomScalePageLayoutView="0" workbookViewId="0" topLeftCell="A1">
      <pane xSplit="17" ySplit="5" topLeftCell="R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9.00390625" defaultRowHeight="13.5"/>
  <cols>
    <col min="1" max="1" width="7.50390625" style="0" hidden="1" customWidth="1"/>
    <col min="2" max="2" width="5.875" style="0" hidden="1" customWidth="1"/>
    <col min="3" max="3" width="9.50390625" style="0" hidden="1" customWidth="1"/>
    <col min="4" max="4" width="5.875" style="0" hidden="1" customWidth="1"/>
    <col min="5" max="5" width="9.50390625" style="0" hidden="1" customWidth="1"/>
    <col min="6" max="6" width="5.875" style="0" hidden="1" customWidth="1"/>
    <col min="7" max="7" width="8.875" style="0" hidden="1" customWidth="1"/>
    <col min="8" max="8" width="5.875" style="0" hidden="1" customWidth="1"/>
    <col min="9" max="9" width="7.50390625" style="0" hidden="1" customWidth="1"/>
    <col min="10" max="10" width="5.875" style="0" hidden="1" customWidth="1"/>
    <col min="11" max="11" width="7.50390625" style="0" hidden="1" customWidth="1"/>
    <col min="12" max="12" width="5.00390625" style="0" hidden="1" customWidth="1"/>
    <col min="13" max="13" width="4.00390625" style="0" customWidth="1"/>
    <col min="14" max="14" width="11.50390625" style="0" hidden="1" customWidth="1"/>
    <col min="15" max="15" width="16.00390625" style="0" customWidth="1"/>
    <col min="16" max="16" width="4.375" style="0" customWidth="1"/>
    <col min="17" max="17" width="15.75390625" style="0" customWidth="1"/>
    <col min="18" max="18" width="7.625" style="0" bestFit="1" customWidth="1"/>
    <col min="19" max="19" width="7.625" style="0" customWidth="1"/>
    <col min="20" max="20" width="8.50390625" style="0" bestFit="1" customWidth="1"/>
    <col min="21" max="21" width="7.625" style="0" bestFit="1" customWidth="1"/>
    <col min="22" max="23" width="8.625" style="0" bestFit="1" customWidth="1"/>
    <col min="24" max="24" width="9.375" style="0" bestFit="1" customWidth="1"/>
    <col min="25" max="25" width="7.625" style="0" customWidth="1"/>
    <col min="26" max="26" width="11.00390625" style="0" customWidth="1"/>
    <col min="27" max="27" width="5.875" style="0" customWidth="1"/>
    <col min="28" max="28" width="9.125" style="0" bestFit="1" customWidth="1"/>
    <col min="29" max="29" width="5.625" style="0" customWidth="1"/>
  </cols>
  <sheetData>
    <row r="1" spans="13:28" ht="17.25">
      <c r="M1" s="49" t="str">
        <f>'目次'!I1</f>
        <v>令和元年度和歌山県中学校春期選手権大会</v>
      </c>
      <c r="Z1" s="655"/>
      <c r="AA1" s="621"/>
      <c r="AB1" s="621"/>
    </row>
    <row r="2" spans="11:31" ht="13.5">
      <c r="K2" s="473" t="s">
        <v>33</v>
      </c>
      <c r="AE2" s="42" t="s">
        <v>18</v>
      </c>
    </row>
    <row r="3" ht="21" customHeight="1">
      <c r="M3" s="6" t="s">
        <v>58</v>
      </c>
    </row>
    <row r="4" spans="1:29" ht="13.5">
      <c r="A4" s="324" t="s">
        <v>41</v>
      </c>
      <c r="B4" s="337"/>
      <c r="C4" s="397" t="s">
        <v>43</v>
      </c>
      <c r="D4" s="397"/>
      <c r="E4" s="325" t="s">
        <v>40</v>
      </c>
      <c r="F4" s="134"/>
      <c r="G4" s="397" t="s">
        <v>59</v>
      </c>
      <c r="H4" s="397"/>
      <c r="I4" s="325" t="s">
        <v>60</v>
      </c>
      <c r="J4" s="134"/>
      <c r="K4" s="296" t="s">
        <v>61</v>
      </c>
      <c r="L4" s="297"/>
      <c r="M4" s="650" t="s">
        <v>62</v>
      </c>
      <c r="N4" s="299"/>
      <c r="O4" s="653" t="s">
        <v>63</v>
      </c>
      <c r="P4" s="653" t="s">
        <v>64</v>
      </c>
      <c r="Q4" s="646" t="s">
        <v>65</v>
      </c>
      <c r="R4" s="656" t="s">
        <v>66</v>
      </c>
      <c r="S4" s="657"/>
      <c r="T4" s="656" t="s">
        <v>45</v>
      </c>
      <c r="U4" s="656"/>
      <c r="V4" s="658" t="s">
        <v>67</v>
      </c>
      <c r="W4" s="657"/>
      <c r="X4" s="659" t="s">
        <v>68</v>
      </c>
      <c r="Y4" s="657"/>
      <c r="Z4" s="659" t="s">
        <v>69</v>
      </c>
      <c r="AA4" s="657"/>
      <c r="AB4" s="648" t="s">
        <v>70</v>
      </c>
      <c r="AC4" s="298" t="s">
        <v>61</v>
      </c>
    </row>
    <row r="5" spans="1:29" ht="13.5">
      <c r="A5" s="201"/>
      <c r="B5" s="338"/>
      <c r="C5" s="462"/>
      <c r="D5" s="462"/>
      <c r="E5" s="463"/>
      <c r="F5" s="136"/>
      <c r="G5" s="462"/>
      <c r="H5" s="462"/>
      <c r="I5" s="201"/>
      <c r="J5" s="338"/>
      <c r="K5" s="338"/>
      <c r="L5" s="302"/>
      <c r="M5" s="647"/>
      <c r="N5" s="45"/>
      <c r="O5" s="654"/>
      <c r="P5" s="654"/>
      <c r="Q5" s="647"/>
      <c r="R5" s="502" t="s">
        <v>71</v>
      </c>
      <c r="S5" s="138" t="s">
        <v>72</v>
      </c>
      <c r="T5" s="502" t="s">
        <v>71</v>
      </c>
      <c r="U5" s="503" t="s">
        <v>72</v>
      </c>
      <c r="V5" s="137" t="s">
        <v>71</v>
      </c>
      <c r="W5" s="138" t="s">
        <v>72</v>
      </c>
      <c r="X5" s="502" t="s">
        <v>71</v>
      </c>
      <c r="Y5" s="503" t="s">
        <v>72</v>
      </c>
      <c r="Z5" s="201" t="s">
        <v>73</v>
      </c>
      <c r="AA5" s="540" t="s">
        <v>72</v>
      </c>
      <c r="AB5" s="649"/>
      <c r="AC5" s="301" t="s">
        <v>72</v>
      </c>
    </row>
    <row r="6" spans="1:29" ht="14.25" customHeight="1">
      <c r="A6" s="464">
        <f aca="true" t="shared" si="0" ref="A6:A36">R6+$N6</f>
        <v>1E-05</v>
      </c>
      <c r="B6" s="195">
        <f aca="true" t="shared" si="1" ref="B6:B36">RANK(A6,A$6:A$36)</f>
        <v>27</v>
      </c>
      <c r="C6" s="465">
        <f aca="true" t="shared" si="2" ref="C6:C36">T6+$N6</f>
        <v>1E-05</v>
      </c>
      <c r="D6" s="179">
        <f aca="true" t="shared" si="3" ref="D6:D36">RANK(C6,C$6:C$36)</f>
        <v>27</v>
      </c>
      <c r="E6" s="464">
        <f aca="true" t="shared" si="4" ref="E6:E36">V6+$N6</f>
        <v>1E-05</v>
      </c>
      <c r="F6" s="195">
        <f aca="true" t="shared" si="5" ref="F6:F36">RANK(E6,E$6:E$36)</f>
        <v>28</v>
      </c>
      <c r="G6" s="465">
        <f aca="true" t="shared" si="6" ref="G6:G36">X6+$N6</f>
        <v>1E-05</v>
      </c>
      <c r="H6" s="179">
        <f aca="true" t="shared" si="7" ref="H6:H36">RANK(G6,G$6:G$36)</f>
        <v>27</v>
      </c>
      <c r="I6" s="464">
        <f aca="true" t="shared" si="8" ref="I6:I36">Z6+$N6</f>
        <v>1E-05</v>
      </c>
      <c r="J6" s="195">
        <f aca="true" t="shared" si="9" ref="J6:J36">RANK(I6,I$6:I$36)</f>
        <v>28</v>
      </c>
      <c r="K6" s="475"/>
      <c r="L6" s="476"/>
      <c r="M6" s="651" t="s">
        <v>74</v>
      </c>
      <c r="N6" s="477">
        <v>1E-05</v>
      </c>
      <c r="O6" s="399" t="s">
        <v>75</v>
      </c>
      <c r="P6" s="478">
        <v>2</v>
      </c>
      <c r="Q6" s="504" t="s">
        <v>76</v>
      </c>
      <c r="R6" s="326"/>
      <c r="S6" s="195">
        <f>IF(R6="","",RANK(R6,R$6:R$36))</f>
      </c>
      <c r="T6" s="505"/>
      <c r="U6" s="179">
        <f>IF(T6="","",RANK(T6,T$6:T$36))</f>
      </c>
      <c r="V6" s="326"/>
      <c r="W6" s="195">
        <f>IF(V6="","",RANK(V6,V$6:V$36))</f>
      </c>
      <c r="X6" s="505"/>
      <c r="Y6" s="195">
        <f>IF(X6="","",RANK(X6,X$6:X$36))</f>
      </c>
      <c r="Z6" s="326">
        <f>R6+T6+V6+X6</f>
        <v>0</v>
      </c>
      <c r="AA6" s="347">
        <f>RANK(Z6,Z$6:Z$36)</f>
        <v>1</v>
      </c>
      <c r="AB6" s="348"/>
      <c r="AC6" s="341"/>
    </row>
    <row r="7" spans="1:29" ht="14.25" customHeight="1">
      <c r="A7" s="466">
        <f t="shared" si="0"/>
        <v>2E-05</v>
      </c>
      <c r="B7" s="196">
        <f t="shared" si="1"/>
        <v>26</v>
      </c>
      <c r="C7" s="467">
        <f t="shared" si="2"/>
        <v>2E-05</v>
      </c>
      <c r="D7" s="183">
        <f t="shared" si="3"/>
        <v>26</v>
      </c>
      <c r="E7" s="466">
        <f t="shared" si="4"/>
        <v>2E-05</v>
      </c>
      <c r="F7" s="196">
        <f t="shared" si="5"/>
        <v>27</v>
      </c>
      <c r="G7" s="467">
        <f t="shared" si="6"/>
        <v>2E-05</v>
      </c>
      <c r="H7" s="183">
        <f t="shared" si="7"/>
        <v>26</v>
      </c>
      <c r="I7" s="466">
        <f t="shared" si="8"/>
        <v>2E-05</v>
      </c>
      <c r="J7" s="196">
        <f t="shared" si="9"/>
        <v>27</v>
      </c>
      <c r="K7" s="479"/>
      <c r="L7" s="480"/>
      <c r="M7" s="651"/>
      <c r="N7" s="305">
        <v>2E-05</v>
      </c>
      <c r="O7" s="146" t="s">
        <v>75</v>
      </c>
      <c r="P7" s="481">
        <v>2</v>
      </c>
      <c r="Q7" s="506" t="s">
        <v>77</v>
      </c>
      <c r="R7" s="184"/>
      <c r="S7" s="196">
        <f>IF(R7="","",RANK(R7,R$6:R$36))</f>
      </c>
      <c r="T7" s="182"/>
      <c r="U7" s="183">
        <f>IF(T7="","",RANK(T7,T$6:T$36))</f>
      </c>
      <c r="V7" s="184"/>
      <c r="W7" s="196">
        <f>IF(V7="","",RANK(V7,V$6:V$36))</f>
      </c>
      <c r="X7" s="182"/>
      <c r="Y7" s="196">
        <f>IF(X7="","",RANK(X7,X$6:X$36))</f>
      </c>
      <c r="Z7" s="184">
        <f>R7+T7+V7+X7</f>
        <v>0</v>
      </c>
      <c r="AA7" s="196">
        <f>RANK(Z7,Z$6:Z$36)</f>
        <v>1</v>
      </c>
      <c r="AB7" s="341"/>
      <c r="AC7" s="341"/>
    </row>
    <row r="8" spans="1:29" ht="14.25" customHeight="1">
      <c r="A8" s="466">
        <f t="shared" si="0"/>
        <v>3.0000000000000004E-05</v>
      </c>
      <c r="B8" s="196">
        <f t="shared" si="1"/>
        <v>25</v>
      </c>
      <c r="C8" s="467">
        <f t="shared" si="2"/>
        <v>3.0000000000000004E-05</v>
      </c>
      <c r="D8" s="183">
        <f t="shared" si="3"/>
        <v>25</v>
      </c>
      <c r="E8" s="466">
        <f t="shared" si="4"/>
        <v>3.0000000000000004E-05</v>
      </c>
      <c r="F8" s="196">
        <f t="shared" si="5"/>
        <v>26</v>
      </c>
      <c r="G8" s="467">
        <f t="shared" si="6"/>
        <v>3.0000000000000004E-05</v>
      </c>
      <c r="H8" s="183">
        <f t="shared" si="7"/>
        <v>25</v>
      </c>
      <c r="I8" s="466">
        <f t="shared" si="8"/>
        <v>3.0000000000000004E-05</v>
      </c>
      <c r="J8" s="196">
        <f t="shared" si="9"/>
        <v>26</v>
      </c>
      <c r="K8" s="479"/>
      <c r="L8" s="480"/>
      <c r="M8" s="651"/>
      <c r="N8" s="477">
        <v>3.0000000000000004E-05</v>
      </c>
      <c r="O8" s="399" t="s">
        <v>75</v>
      </c>
      <c r="P8" s="481">
        <v>1</v>
      </c>
      <c r="Q8" s="507" t="s">
        <v>78</v>
      </c>
      <c r="R8" s="184"/>
      <c r="S8" s="196">
        <f>IF(R8="","",RANK(R8,R$6:R$36))</f>
      </c>
      <c r="T8" s="182"/>
      <c r="U8" s="183">
        <f>IF(T8="","",RANK(T8,T$6:T$36))</f>
      </c>
      <c r="V8" s="184"/>
      <c r="W8" s="196">
        <f>IF(V8="","",RANK(V8,V$6:V$36))</f>
      </c>
      <c r="X8" s="182"/>
      <c r="Y8" s="196">
        <f>IF(X8="","",RANK(X8,X$6:X$36))</f>
      </c>
      <c r="Z8" s="184">
        <f>R8+T8+V8+X8</f>
        <v>0</v>
      </c>
      <c r="AA8" s="196">
        <f>RANK(Z8,Z$6:Z$36)</f>
        <v>1</v>
      </c>
      <c r="AB8" s="341"/>
      <c r="AC8" s="341"/>
    </row>
    <row r="9" spans="1:29" ht="14.25" customHeight="1">
      <c r="A9" s="466">
        <f t="shared" si="0"/>
        <v>4E-05</v>
      </c>
      <c r="B9" s="196">
        <f t="shared" si="1"/>
        <v>24</v>
      </c>
      <c r="C9" s="467">
        <f t="shared" si="2"/>
        <v>4E-05</v>
      </c>
      <c r="D9" s="183">
        <f t="shared" si="3"/>
        <v>24</v>
      </c>
      <c r="E9" s="466">
        <f t="shared" si="4"/>
        <v>4E-05</v>
      </c>
      <c r="F9" s="196">
        <f t="shared" si="5"/>
        <v>25</v>
      </c>
      <c r="G9" s="467">
        <f t="shared" si="6"/>
        <v>4E-05</v>
      </c>
      <c r="H9" s="183">
        <f t="shared" si="7"/>
        <v>24</v>
      </c>
      <c r="I9" s="466">
        <f t="shared" si="8"/>
        <v>4E-05</v>
      </c>
      <c r="J9" s="196">
        <f t="shared" si="9"/>
        <v>25</v>
      </c>
      <c r="K9" s="479"/>
      <c r="L9" s="480"/>
      <c r="M9" s="652"/>
      <c r="N9" s="305">
        <v>4E-05</v>
      </c>
      <c r="O9" s="404" t="s">
        <v>75</v>
      </c>
      <c r="P9" s="482">
        <v>1</v>
      </c>
      <c r="Q9" s="508" t="s">
        <v>79</v>
      </c>
      <c r="R9" s="327"/>
      <c r="S9" s="328">
        <f>IF(R9="","",RANK(R9,R$6:R$36))</f>
      </c>
      <c r="T9" s="509"/>
      <c r="U9" s="510">
        <f>IF(T9="","",RANK(T9,T$6:T$36))</f>
      </c>
      <c r="V9" s="327"/>
      <c r="W9" s="328">
        <f>IF(V9="","",RANK(V9,V$6:V$36))</f>
      </c>
      <c r="X9" s="509"/>
      <c r="Y9" s="328">
        <f>IF(X9="","",RANK(X9,X$6:X$36))</f>
      </c>
      <c r="Z9" s="327">
        <f>R9+T9+V9+X9</f>
        <v>0</v>
      </c>
      <c r="AA9" s="328">
        <f>RANK(Z9,Z$6:Z$36)</f>
        <v>1</v>
      </c>
      <c r="AB9" s="342"/>
      <c r="AC9" s="342"/>
    </row>
    <row r="10" spans="1:30" ht="14.25" customHeight="1">
      <c r="A10" s="468"/>
      <c r="B10" s="197"/>
      <c r="C10" s="469"/>
      <c r="D10" s="192"/>
      <c r="E10" s="468"/>
      <c r="F10" s="197"/>
      <c r="G10" s="469"/>
      <c r="H10" s="192"/>
      <c r="I10" s="468"/>
      <c r="J10" s="197"/>
      <c r="K10" s="483">
        <f>AB10+N10</f>
        <v>5E-05</v>
      </c>
      <c r="L10" s="484">
        <f>RANK(K10,K$6:K$41)</f>
        <v>3</v>
      </c>
      <c r="M10" s="474"/>
      <c r="N10" s="477">
        <v>5E-05</v>
      </c>
      <c r="O10" s="485" t="str">
        <f>O6</f>
        <v>城東</v>
      </c>
      <c r="P10" s="486"/>
      <c r="Q10" s="511" t="s">
        <v>80</v>
      </c>
      <c r="R10" s="329"/>
      <c r="S10" s="330">
        <f>SUM(R6:R9)-MIN(R6:R9)</f>
        <v>0</v>
      </c>
      <c r="T10" s="512"/>
      <c r="U10" s="513">
        <f>SUM(T6:T9)-MIN(T6:T9)</f>
        <v>0</v>
      </c>
      <c r="V10" s="329"/>
      <c r="W10" s="330">
        <f>SUM(V6:V9)-MIN(V6:V9)</f>
        <v>0</v>
      </c>
      <c r="X10" s="512"/>
      <c r="Y10" s="290">
        <f>SUM(X6:X9)-MIN(X6:X9)</f>
        <v>0</v>
      </c>
      <c r="Z10" s="329"/>
      <c r="AA10" s="290"/>
      <c r="AB10" s="343">
        <f>+S10+U10+W10</f>
        <v>0</v>
      </c>
      <c r="AC10" s="344">
        <f>RANK(AB10,AB$10:AB$20)</f>
        <v>1</v>
      </c>
      <c r="AD10" s="46"/>
    </row>
    <row r="11" spans="1:30" ht="14.25" customHeight="1">
      <c r="A11" s="464">
        <f t="shared" si="0"/>
        <v>6.000000000000001E-05</v>
      </c>
      <c r="B11" s="195">
        <f t="shared" si="1"/>
        <v>23</v>
      </c>
      <c r="C11" s="465">
        <f t="shared" si="2"/>
        <v>6.000000000000001E-05</v>
      </c>
      <c r="D11" s="179">
        <f t="shared" si="3"/>
        <v>23</v>
      </c>
      <c r="E11" s="464">
        <f t="shared" si="4"/>
        <v>6.000000000000001E-05</v>
      </c>
      <c r="F11" s="195">
        <f t="shared" si="5"/>
        <v>24</v>
      </c>
      <c r="G11" s="465">
        <f t="shared" si="6"/>
        <v>6.000000000000001E-05</v>
      </c>
      <c r="H11" s="179">
        <f t="shared" si="7"/>
        <v>23</v>
      </c>
      <c r="I11" s="464">
        <f t="shared" si="8"/>
        <v>6.000000000000001E-05</v>
      </c>
      <c r="J11" s="195">
        <f t="shared" si="9"/>
        <v>24</v>
      </c>
      <c r="K11" s="475"/>
      <c r="L11" s="476"/>
      <c r="M11" s="651" t="s">
        <v>81</v>
      </c>
      <c r="N11" s="305">
        <v>6.000000000000001E-05</v>
      </c>
      <c r="O11" s="168" t="s">
        <v>82</v>
      </c>
      <c r="P11" s="487">
        <v>3</v>
      </c>
      <c r="Q11" s="506" t="s">
        <v>83</v>
      </c>
      <c r="R11" s="326"/>
      <c r="S11" s="195">
        <f>IF(R11="","",RANK(R11,R$6:R$36))</f>
      </c>
      <c r="T11" s="505"/>
      <c r="U11" s="179">
        <f>IF(T11="","",RANK(T11,T$6:T$36))</f>
      </c>
      <c r="V11" s="326"/>
      <c r="W11" s="195">
        <f>IF(V11="","",RANK(V11,V$6:V$36))</f>
      </c>
      <c r="X11" s="505"/>
      <c r="Y11" s="195">
        <f>IF(X11="","",RANK(X11,X$6:X$36))</f>
      </c>
      <c r="Z11" s="180">
        <f>R11+T11+V11+X11</f>
        <v>0</v>
      </c>
      <c r="AA11" s="195">
        <f>RANK(Z11,Z$6:Z$36)</f>
        <v>1</v>
      </c>
      <c r="AB11" s="340"/>
      <c r="AC11" s="340"/>
      <c r="AD11" s="541"/>
    </row>
    <row r="12" spans="1:30" ht="14.25" customHeight="1">
      <c r="A12" s="466">
        <f t="shared" si="0"/>
        <v>7.000000000000001E-05</v>
      </c>
      <c r="B12" s="196">
        <f t="shared" si="1"/>
        <v>22</v>
      </c>
      <c r="C12" s="467">
        <f t="shared" si="2"/>
        <v>7.000000000000001E-05</v>
      </c>
      <c r="D12" s="183">
        <f t="shared" si="3"/>
        <v>22</v>
      </c>
      <c r="E12" s="466">
        <f t="shared" si="4"/>
        <v>7.000000000000001E-05</v>
      </c>
      <c r="F12" s="196">
        <f t="shared" si="5"/>
        <v>23</v>
      </c>
      <c r="G12" s="467">
        <f t="shared" si="6"/>
        <v>7.000000000000001E-05</v>
      </c>
      <c r="H12" s="183">
        <f t="shared" si="7"/>
        <v>22</v>
      </c>
      <c r="I12" s="466">
        <f t="shared" si="8"/>
        <v>7.000000000000001E-05</v>
      </c>
      <c r="J12" s="196">
        <f t="shared" si="9"/>
        <v>23</v>
      </c>
      <c r="K12" s="479"/>
      <c r="L12" s="480"/>
      <c r="M12" s="651"/>
      <c r="N12" s="477">
        <v>7.000000000000001E-05</v>
      </c>
      <c r="O12" s="399" t="s">
        <v>82</v>
      </c>
      <c r="P12" s="481">
        <v>3</v>
      </c>
      <c r="Q12" s="506" t="s">
        <v>84</v>
      </c>
      <c r="R12" s="184"/>
      <c r="S12" s="196">
        <f>IF(R12="","",RANK(R12,R$6:R$36))</f>
      </c>
      <c r="T12" s="182"/>
      <c r="U12" s="183">
        <f>IF(T12="","",RANK(T12,T$6:T$36))</f>
      </c>
      <c r="V12" s="184"/>
      <c r="W12" s="196">
        <f>IF(V12="","",RANK(V12,V$6:V$36))</f>
      </c>
      <c r="X12" s="182"/>
      <c r="Y12" s="196">
        <f>IF(X12="","",RANK(X12,X$6:X$36))</f>
      </c>
      <c r="Z12" s="184">
        <f>R12+T12+V12+X12</f>
        <v>0</v>
      </c>
      <c r="AA12" s="196">
        <f>RANK(Z12,Z$6:Z$36)</f>
        <v>1</v>
      </c>
      <c r="AB12" s="341"/>
      <c r="AC12" s="341"/>
      <c r="AD12" s="541"/>
    </row>
    <row r="13" spans="1:30" ht="14.25" customHeight="1">
      <c r="A13" s="466">
        <f t="shared" si="0"/>
        <v>8E-05</v>
      </c>
      <c r="B13" s="196">
        <f t="shared" si="1"/>
        <v>21</v>
      </c>
      <c r="C13" s="467">
        <f t="shared" si="2"/>
        <v>8E-05</v>
      </c>
      <c r="D13" s="183">
        <f t="shared" si="3"/>
        <v>21</v>
      </c>
      <c r="E13" s="466">
        <f t="shared" si="4"/>
        <v>8E-05</v>
      </c>
      <c r="F13" s="196">
        <f t="shared" si="5"/>
        <v>22</v>
      </c>
      <c r="G13" s="467">
        <f t="shared" si="6"/>
        <v>8E-05</v>
      </c>
      <c r="H13" s="183">
        <f t="shared" si="7"/>
        <v>21</v>
      </c>
      <c r="I13" s="466">
        <f t="shared" si="8"/>
        <v>8E-05</v>
      </c>
      <c r="J13" s="196">
        <f t="shared" si="9"/>
        <v>22</v>
      </c>
      <c r="K13" s="479"/>
      <c r="L13" s="480"/>
      <c r="M13" s="651"/>
      <c r="N13" s="305">
        <v>8E-05</v>
      </c>
      <c r="O13" s="399" t="s">
        <v>82</v>
      </c>
      <c r="P13" s="481">
        <v>3</v>
      </c>
      <c r="Q13" s="506" t="s">
        <v>85</v>
      </c>
      <c r="R13" s="184"/>
      <c r="S13" s="196">
        <f>IF(R13="","",RANK(R13,R$6:R$36))</f>
      </c>
      <c r="T13" s="182"/>
      <c r="U13" s="183">
        <f>IF(T13="","",RANK(T13,T$6:T$36))</f>
      </c>
      <c r="V13" s="184"/>
      <c r="W13" s="196">
        <f>IF(V13="","",RANK(V13,V$6:V$36))</f>
      </c>
      <c r="X13" s="182"/>
      <c r="Y13" s="196">
        <f>IF(X13="","",RANK(X13,X$6:X$36))</f>
      </c>
      <c r="Z13" s="184">
        <f>R13+T13+V13+X13</f>
        <v>0</v>
      </c>
      <c r="AA13" s="196">
        <f>RANK(Z13,Z$6:Z$36)</f>
        <v>1</v>
      </c>
      <c r="AB13" s="341"/>
      <c r="AC13" s="341"/>
      <c r="AD13" s="541"/>
    </row>
    <row r="14" spans="1:30" ht="14.25" customHeight="1">
      <c r="A14" s="466">
        <f t="shared" si="0"/>
        <v>9E-05</v>
      </c>
      <c r="B14" s="196">
        <f t="shared" si="1"/>
        <v>20</v>
      </c>
      <c r="C14" s="467">
        <f t="shared" si="2"/>
        <v>9E-05</v>
      </c>
      <c r="D14" s="183">
        <f t="shared" si="3"/>
        <v>20</v>
      </c>
      <c r="E14" s="466">
        <f t="shared" si="4"/>
        <v>9E-05</v>
      </c>
      <c r="F14" s="196">
        <f t="shared" si="5"/>
        <v>21</v>
      </c>
      <c r="G14" s="467">
        <f t="shared" si="6"/>
        <v>9E-05</v>
      </c>
      <c r="H14" s="183">
        <f t="shared" si="7"/>
        <v>20</v>
      </c>
      <c r="I14" s="466">
        <f t="shared" si="8"/>
        <v>9E-05</v>
      </c>
      <c r="J14" s="196">
        <f t="shared" si="9"/>
        <v>21</v>
      </c>
      <c r="K14" s="479"/>
      <c r="L14" s="480"/>
      <c r="M14" s="652"/>
      <c r="N14" s="477">
        <v>9E-05</v>
      </c>
      <c r="O14" s="488" t="s">
        <v>82</v>
      </c>
      <c r="P14" s="489">
        <v>2</v>
      </c>
      <c r="Q14" s="514" t="s">
        <v>86</v>
      </c>
      <c r="R14" s="327"/>
      <c r="S14" s="328">
        <f>IF(R14="","",RANK(R14,R$6:R$36))</f>
      </c>
      <c r="T14" s="509"/>
      <c r="U14" s="510">
        <f>IF(T14="","",RANK(T14,T$6:T$36))</f>
      </c>
      <c r="V14" s="327"/>
      <c r="W14" s="328">
        <f>IF(V14="","",RANK(V14,V$6:V$36))</f>
      </c>
      <c r="X14" s="509"/>
      <c r="Y14" s="328">
        <f>IF(X14="","",RANK(X14,X$6:X$36))</f>
      </c>
      <c r="Z14" s="327">
        <f>R14+T14+V14+X14</f>
        <v>0</v>
      </c>
      <c r="AA14" s="328">
        <f>RANK(Z14,Z$6:Z$36)</f>
        <v>1</v>
      </c>
      <c r="AB14" s="342"/>
      <c r="AC14" s="342"/>
      <c r="AD14" s="541"/>
    </row>
    <row r="15" spans="1:30" ht="14.25" customHeight="1">
      <c r="A15" s="468"/>
      <c r="B15" s="197"/>
      <c r="C15" s="469"/>
      <c r="D15" s="192"/>
      <c r="E15" s="468"/>
      <c r="F15" s="197"/>
      <c r="G15" s="469"/>
      <c r="H15" s="192"/>
      <c r="I15" s="468"/>
      <c r="J15" s="197"/>
      <c r="K15" s="483">
        <f>AB15+N15</f>
        <v>0.0001</v>
      </c>
      <c r="L15" s="484">
        <f>RANK(K15,K$6:K$41)</f>
        <v>2</v>
      </c>
      <c r="M15" s="474"/>
      <c r="N15" s="305">
        <v>0.0001</v>
      </c>
      <c r="O15" s="490" t="str">
        <f>O11</f>
        <v>明洋</v>
      </c>
      <c r="P15" s="491"/>
      <c r="Q15" s="515" t="s">
        <v>80</v>
      </c>
      <c r="R15" s="329"/>
      <c r="S15" s="330">
        <f>SUM(R11:R14)-MIN(R11:R14)</f>
        <v>0</v>
      </c>
      <c r="T15" s="512"/>
      <c r="U15" s="513">
        <f>SUM(T11:T14)-MIN(T11:T14)</f>
        <v>0</v>
      </c>
      <c r="V15" s="329"/>
      <c r="W15" s="330">
        <f>SUM(V11:V14)-MIN(V11:V14)</f>
        <v>0</v>
      </c>
      <c r="X15" s="512"/>
      <c r="Y15" s="290">
        <f>SUM(X11:X14)-MIN(X11:X14)</f>
        <v>0</v>
      </c>
      <c r="Z15" s="329"/>
      <c r="AA15" s="290"/>
      <c r="AB15" s="343">
        <f>+S15+U15+W15</f>
        <v>0</v>
      </c>
      <c r="AC15" s="344">
        <f>RANK(AB15,AB$10:AB$20)</f>
        <v>1</v>
      </c>
      <c r="AD15" s="541"/>
    </row>
    <row r="16" spans="1:30" ht="13.5" hidden="1">
      <c r="A16" s="464">
        <f t="shared" si="0"/>
        <v>0.00011</v>
      </c>
      <c r="B16" s="195">
        <f t="shared" si="1"/>
        <v>19</v>
      </c>
      <c r="C16" s="465">
        <f t="shared" si="2"/>
        <v>0.00011</v>
      </c>
      <c r="D16" s="179">
        <f t="shared" si="3"/>
        <v>19</v>
      </c>
      <c r="E16" s="464">
        <f t="shared" si="4"/>
        <v>0.00011</v>
      </c>
      <c r="F16" s="195">
        <f t="shared" si="5"/>
        <v>20</v>
      </c>
      <c r="G16" s="465">
        <f t="shared" si="6"/>
        <v>0.00011</v>
      </c>
      <c r="H16" s="179">
        <f t="shared" si="7"/>
        <v>19</v>
      </c>
      <c r="I16" s="464">
        <f t="shared" si="8"/>
        <v>0.00011</v>
      </c>
      <c r="J16" s="195">
        <f t="shared" si="9"/>
        <v>20</v>
      </c>
      <c r="K16" s="475"/>
      <c r="L16" s="476"/>
      <c r="M16" s="650"/>
      <c r="N16" s="477">
        <v>0.00011</v>
      </c>
      <c r="O16" s="168"/>
      <c r="P16" s="487"/>
      <c r="Q16" s="516"/>
      <c r="R16" s="326"/>
      <c r="S16" s="195">
        <f>IF(R16="","",RANK(R16,R$6:R$36))</f>
      </c>
      <c r="T16" s="505"/>
      <c r="U16" s="179">
        <f>IF(T16="","",RANK(T16,T$6:T$36))</f>
      </c>
      <c r="V16" s="326"/>
      <c r="W16" s="195">
        <f>IF(V16="","",RANK(V16,V$6:V$36))</f>
      </c>
      <c r="X16" s="505"/>
      <c r="Y16" s="195">
        <f>IF(X16="","",RANK(X16,X$6:X$36))</f>
      </c>
      <c r="Z16" s="180">
        <f>R16+T16+V16+X16</f>
        <v>0</v>
      </c>
      <c r="AA16" s="195">
        <f>RANK(Z16,Z$6:Z$36)</f>
        <v>1</v>
      </c>
      <c r="AB16" s="340"/>
      <c r="AC16" s="340"/>
      <c r="AD16" s="541"/>
    </row>
    <row r="17" spans="1:30" ht="13.5" hidden="1">
      <c r="A17" s="466">
        <f t="shared" si="0"/>
        <v>0.00012</v>
      </c>
      <c r="B17" s="196">
        <f t="shared" si="1"/>
        <v>18</v>
      </c>
      <c r="C17" s="467">
        <f t="shared" si="2"/>
        <v>0.00012</v>
      </c>
      <c r="D17" s="183">
        <f t="shared" si="3"/>
        <v>18</v>
      </c>
      <c r="E17" s="466">
        <f t="shared" si="4"/>
        <v>0.00012</v>
      </c>
      <c r="F17" s="196">
        <f t="shared" si="5"/>
        <v>19</v>
      </c>
      <c r="G17" s="467">
        <f t="shared" si="6"/>
        <v>0.00012</v>
      </c>
      <c r="H17" s="183">
        <f t="shared" si="7"/>
        <v>18</v>
      </c>
      <c r="I17" s="466">
        <f t="shared" si="8"/>
        <v>0.00012</v>
      </c>
      <c r="J17" s="196">
        <f t="shared" si="9"/>
        <v>19</v>
      </c>
      <c r="K17" s="479"/>
      <c r="L17" s="480"/>
      <c r="M17" s="651"/>
      <c r="N17" s="305">
        <v>0.00012</v>
      </c>
      <c r="O17" s="399"/>
      <c r="P17" s="481"/>
      <c r="Q17" s="517"/>
      <c r="R17" s="184"/>
      <c r="S17" s="196">
        <f>IF(R17="","",RANK(R17,R$6:R$36))</f>
      </c>
      <c r="T17" s="182"/>
      <c r="U17" s="183">
        <f>IF(T17="","",RANK(T17,T$6:T$36))</f>
      </c>
      <c r="V17" s="184"/>
      <c r="W17" s="196">
        <f>IF(V17="","",RANK(V17,V$6:V$36))</f>
      </c>
      <c r="X17" s="182"/>
      <c r="Y17" s="196">
        <f>IF(X17="","",RANK(X17,X$6:X$36))</f>
      </c>
      <c r="Z17" s="184">
        <f>R17+T17+V17+X17</f>
        <v>0</v>
      </c>
      <c r="AA17" s="196">
        <f>RANK(Z17,Z$6:Z$36)</f>
        <v>1</v>
      </c>
      <c r="AB17" s="341"/>
      <c r="AC17" s="341"/>
      <c r="AD17" s="541"/>
    </row>
    <row r="18" spans="1:30" ht="13.5" hidden="1">
      <c r="A18" s="466">
        <f t="shared" si="0"/>
        <v>0.00013000000000000002</v>
      </c>
      <c r="B18" s="196">
        <f t="shared" si="1"/>
        <v>17</v>
      </c>
      <c r="C18" s="467">
        <f t="shared" si="2"/>
        <v>0.00013000000000000002</v>
      </c>
      <c r="D18" s="183">
        <f t="shared" si="3"/>
        <v>17</v>
      </c>
      <c r="E18" s="466">
        <f t="shared" si="4"/>
        <v>0.00013000000000000002</v>
      </c>
      <c r="F18" s="196">
        <f t="shared" si="5"/>
        <v>18</v>
      </c>
      <c r="G18" s="467">
        <f t="shared" si="6"/>
        <v>0.00013000000000000002</v>
      </c>
      <c r="H18" s="183">
        <f t="shared" si="7"/>
        <v>17</v>
      </c>
      <c r="I18" s="466">
        <f t="shared" si="8"/>
        <v>0.00013000000000000002</v>
      </c>
      <c r="J18" s="196">
        <f t="shared" si="9"/>
        <v>18</v>
      </c>
      <c r="K18" s="479"/>
      <c r="L18" s="480"/>
      <c r="M18" s="651"/>
      <c r="N18" s="477">
        <v>0.00013000000000000002</v>
      </c>
      <c r="O18" s="399"/>
      <c r="P18" s="481"/>
      <c r="Q18" s="517"/>
      <c r="R18" s="184"/>
      <c r="S18" s="196">
        <f>IF(R18="","",RANK(R18,R$6:R$36))</f>
      </c>
      <c r="T18" s="182"/>
      <c r="U18" s="183">
        <f>IF(T18="","",RANK(T18,T$6:T$36))</f>
      </c>
      <c r="V18" s="184"/>
      <c r="W18" s="196">
        <f>IF(V18="","",RANK(V18,V$6:V$36))</f>
      </c>
      <c r="X18" s="182"/>
      <c r="Y18" s="196">
        <f>IF(X18="","",RANK(X18,X$6:X$36))</f>
      </c>
      <c r="Z18" s="184">
        <f>R18+T18+V18+X18</f>
        <v>0</v>
      </c>
      <c r="AA18" s="196">
        <f>RANK(Z18,Z$6:Z$36)</f>
        <v>1</v>
      </c>
      <c r="AB18" s="341"/>
      <c r="AC18" s="341"/>
      <c r="AD18" s="46"/>
    </row>
    <row r="19" spans="1:30" ht="13.5" hidden="1">
      <c r="A19" s="466">
        <f t="shared" si="0"/>
        <v>0.00014000000000000001</v>
      </c>
      <c r="B19" s="196">
        <f t="shared" si="1"/>
        <v>16</v>
      </c>
      <c r="C19" s="467">
        <f t="shared" si="2"/>
        <v>0.00014000000000000001</v>
      </c>
      <c r="D19" s="183">
        <f t="shared" si="3"/>
        <v>16</v>
      </c>
      <c r="E19" s="466">
        <f t="shared" si="4"/>
        <v>0.00014000000000000001</v>
      </c>
      <c r="F19" s="196">
        <f t="shared" si="5"/>
        <v>17</v>
      </c>
      <c r="G19" s="467">
        <f t="shared" si="6"/>
        <v>0.00014000000000000001</v>
      </c>
      <c r="H19" s="183">
        <f t="shared" si="7"/>
        <v>16</v>
      </c>
      <c r="I19" s="466">
        <f t="shared" si="8"/>
        <v>0.00014000000000000001</v>
      </c>
      <c r="J19" s="196">
        <f t="shared" si="9"/>
        <v>17</v>
      </c>
      <c r="K19" s="479"/>
      <c r="L19" s="480"/>
      <c r="M19" s="652"/>
      <c r="N19" s="305">
        <v>0.00014000000000000001</v>
      </c>
      <c r="O19" s="488"/>
      <c r="P19" s="489"/>
      <c r="Q19" s="518"/>
      <c r="R19" s="327"/>
      <c r="S19" s="328">
        <f>IF(R19="","",RANK(R19,R$6:R$36))</f>
      </c>
      <c r="T19" s="509"/>
      <c r="U19" s="510">
        <f>IF(T19="","",RANK(T19,T$6:T$36))</f>
      </c>
      <c r="V19" s="327"/>
      <c r="W19" s="328">
        <f>IF(V19="","",RANK(V19,V$6:V$36))</f>
      </c>
      <c r="X19" s="509"/>
      <c r="Y19" s="328">
        <f>IF(X19="","",RANK(X19,X$6:X$36))</f>
      </c>
      <c r="Z19" s="327">
        <f>R19+T19+V19+X19</f>
        <v>0</v>
      </c>
      <c r="AA19" s="328">
        <f>RANK(Z19,Z$6:Z$36)</f>
        <v>1</v>
      </c>
      <c r="AB19" s="342"/>
      <c r="AC19" s="342"/>
      <c r="AD19" s="46"/>
    </row>
    <row r="20" spans="1:30" ht="13.5" hidden="1">
      <c r="A20" s="468"/>
      <c r="B20" s="197"/>
      <c r="C20" s="469"/>
      <c r="D20" s="192"/>
      <c r="E20" s="468">
        <f t="shared" si="4"/>
        <v>0.00015000000000000001</v>
      </c>
      <c r="F20" s="197">
        <f t="shared" si="5"/>
        <v>16</v>
      </c>
      <c r="G20" s="469"/>
      <c r="H20" s="192"/>
      <c r="I20" s="468">
        <f t="shared" si="8"/>
        <v>0.00015000000000000001</v>
      </c>
      <c r="J20" s="197">
        <f t="shared" si="9"/>
        <v>16</v>
      </c>
      <c r="K20" s="483">
        <f>AB20+N20</f>
        <v>0.00015000000000000001</v>
      </c>
      <c r="L20" s="484">
        <f>RANK(K20,K$6:K$41)</f>
        <v>1</v>
      </c>
      <c r="M20" s="145"/>
      <c r="N20" s="477">
        <v>0.00015000000000000001</v>
      </c>
      <c r="O20" s="492">
        <f>O16</f>
        <v>0</v>
      </c>
      <c r="P20" s="493"/>
      <c r="Q20" s="519" t="s">
        <v>80</v>
      </c>
      <c r="R20" s="422"/>
      <c r="S20" s="520">
        <f>SUM(R16:R19)-MIN(R16:R19)</f>
        <v>0</v>
      </c>
      <c r="T20" s="521"/>
      <c r="U20" s="522">
        <f>SUM(T16:T19)-MIN(T16:T19)</f>
        <v>0</v>
      </c>
      <c r="V20" s="422"/>
      <c r="W20" s="520">
        <f>SUM(V16:V19)-MIN(V16:V19)</f>
        <v>0</v>
      </c>
      <c r="X20" s="521"/>
      <c r="Y20" s="527">
        <f>SUM(X16:X19)-MIN(X16:X19)</f>
        <v>0</v>
      </c>
      <c r="Z20" s="422"/>
      <c r="AA20" s="527"/>
      <c r="AB20" s="348">
        <f>+S20+U20+W20</f>
        <v>0</v>
      </c>
      <c r="AC20" s="341">
        <f>RANK(AB20,AB$10:AB$20)</f>
        <v>1</v>
      </c>
      <c r="AD20" s="46"/>
    </row>
    <row r="21" spans="1:29" ht="13.5">
      <c r="A21" s="470">
        <f t="shared" si="0"/>
        <v>0.00016</v>
      </c>
      <c r="B21" s="347">
        <f t="shared" si="1"/>
        <v>15</v>
      </c>
      <c r="C21" s="471">
        <f t="shared" si="2"/>
        <v>0.00016</v>
      </c>
      <c r="D21" s="472">
        <f t="shared" si="3"/>
        <v>15</v>
      </c>
      <c r="E21" s="470">
        <f t="shared" si="4"/>
        <v>0.00016</v>
      </c>
      <c r="F21" s="347">
        <f t="shared" si="5"/>
        <v>15</v>
      </c>
      <c r="G21" s="471">
        <f t="shared" si="6"/>
        <v>0.00016</v>
      </c>
      <c r="H21" s="472">
        <f t="shared" si="7"/>
        <v>15</v>
      </c>
      <c r="I21" s="470">
        <f t="shared" si="8"/>
        <v>0.00016</v>
      </c>
      <c r="J21" s="347">
        <f t="shared" si="9"/>
        <v>15</v>
      </c>
      <c r="K21" s="494"/>
      <c r="L21" s="472"/>
      <c r="M21" s="142" t="s">
        <v>87</v>
      </c>
      <c r="N21" s="305">
        <v>0.00016</v>
      </c>
      <c r="O21" s="495" t="s">
        <v>88</v>
      </c>
      <c r="P21" s="397">
        <v>3</v>
      </c>
      <c r="Q21" s="523" t="s">
        <v>89</v>
      </c>
      <c r="R21" s="180"/>
      <c r="S21" s="195">
        <f aca="true" t="shared" si="10" ref="S21:S36">IF(R21="","",RANK(R21,R$6:R$36))</f>
      </c>
      <c r="T21" s="178"/>
      <c r="U21" s="179">
        <f aca="true" t="shared" si="11" ref="U21:U36">IF(T21="","",RANK(T21,T$6:T$36))</f>
      </c>
      <c r="V21" s="180"/>
      <c r="W21" s="195">
        <f aca="true" t="shared" si="12" ref="W21:W36">IF(V21="","",RANK(V21,V$6:V$36))</f>
      </c>
      <c r="X21" s="178"/>
      <c r="Y21" s="195">
        <f aca="true" t="shared" si="13" ref="Y21:Y36">IF(X21="","",RANK(X21,X$6:X$36))</f>
      </c>
      <c r="Z21" s="178">
        <f aca="true" t="shared" si="14" ref="Z21:Z36">R21+T21+V21+X21</f>
        <v>0</v>
      </c>
      <c r="AA21" s="179">
        <f aca="true" t="shared" si="15" ref="AA21:AA36">RANK(Z21,Z$6:Z$36)</f>
        <v>1</v>
      </c>
      <c r="AB21" s="340"/>
      <c r="AC21" s="303"/>
    </row>
    <row r="22" spans="1:29" ht="13.5">
      <c r="A22" s="466">
        <f t="shared" si="0"/>
        <v>0.00017</v>
      </c>
      <c r="B22" s="196">
        <f t="shared" si="1"/>
        <v>14</v>
      </c>
      <c r="C22" s="467">
        <f t="shared" si="2"/>
        <v>0.00017</v>
      </c>
      <c r="D22" s="183">
        <f t="shared" si="3"/>
        <v>14</v>
      </c>
      <c r="E22" s="466">
        <f t="shared" si="4"/>
        <v>0.00017</v>
      </c>
      <c r="F22" s="196">
        <f t="shared" si="5"/>
        <v>14</v>
      </c>
      <c r="G22" s="467">
        <f t="shared" si="6"/>
        <v>0.00017</v>
      </c>
      <c r="H22" s="183">
        <f t="shared" si="7"/>
        <v>14</v>
      </c>
      <c r="I22" s="466">
        <f t="shared" si="8"/>
        <v>0.00017</v>
      </c>
      <c r="J22" s="196">
        <f t="shared" si="9"/>
        <v>14</v>
      </c>
      <c r="K22" s="496"/>
      <c r="L22" s="183"/>
      <c r="M22" s="160" t="s">
        <v>90</v>
      </c>
      <c r="N22" s="477">
        <v>0.00017</v>
      </c>
      <c r="O22" s="399" t="s">
        <v>91</v>
      </c>
      <c r="P22" s="294">
        <v>3</v>
      </c>
      <c r="Q22" s="524" t="s">
        <v>92</v>
      </c>
      <c r="R22" s="326"/>
      <c r="S22" s="347">
        <f t="shared" si="10"/>
      </c>
      <c r="T22" s="505"/>
      <c r="U22" s="472">
        <f t="shared" si="11"/>
      </c>
      <c r="V22" s="326"/>
      <c r="W22" s="347">
        <f t="shared" si="12"/>
      </c>
      <c r="X22" s="505"/>
      <c r="Y22" s="347">
        <f t="shared" si="13"/>
      </c>
      <c r="Z22" s="505">
        <f t="shared" si="14"/>
        <v>0</v>
      </c>
      <c r="AA22" s="472">
        <f t="shared" si="15"/>
        <v>1</v>
      </c>
      <c r="AB22" s="341" t="s">
        <v>33</v>
      </c>
      <c r="AC22" s="306"/>
    </row>
    <row r="23" spans="1:29" ht="13.5">
      <c r="A23" s="466">
        <f t="shared" si="0"/>
        <v>0.00018</v>
      </c>
      <c r="B23" s="196">
        <f t="shared" si="1"/>
        <v>13</v>
      </c>
      <c r="C23" s="467">
        <f t="shared" si="2"/>
        <v>0.00018</v>
      </c>
      <c r="D23" s="183">
        <f t="shared" si="3"/>
        <v>13</v>
      </c>
      <c r="E23" s="466">
        <f t="shared" si="4"/>
        <v>0.00018</v>
      </c>
      <c r="F23" s="196">
        <f t="shared" si="5"/>
        <v>13</v>
      </c>
      <c r="G23" s="467">
        <f t="shared" si="6"/>
        <v>0.00018</v>
      </c>
      <c r="H23" s="183">
        <f t="shared" si="7"/>
        <v>13</v>
      </c>
      <c r="I23" s="466">
        <f t="shared" si="8"/>
        <v>0.00018</v>
      </c>
      <c r="J23" s="196">
        <f t="shared" si="9"/>
        <v>13</v>
      </c>
      <c r="K23" s="496"/>
      <c r="L23" s="183"/>
      <c r="M23" s="160" t="s">
        <v>90</v>
      </c>
      <c r="N23" s="305">
        <v>0.00018</v>
      </c>
      <c r="O23" s="399" t="s">
        <v>93</v>
      </c>
      <c r="P23" s="497">
        <v>2</v>
      </c>
      <c r="Q23" s="525" t="s">
        <v>94</v>
      </c>
      <c r="R23" s="184"/>
      <c r="S23" s="196">
        <f t="shared" si="10"/>
      </c>
      <c r="T23" s="182"/>
      <c r="U23" s="183">
        <f t="shared" si="11"/>
      </c>
      <c r="V23" s="184"/>
      <c r="W23" s="196">
        <f t="shared" si="12"/>
      </c>
      <c r="X23" s="182"/>
      <c r="Y23" s="196">
        <f t="shared" si="13"/>
      </c>
      <c r="Z23" s="182">
        <f t="shared" si="14"/>
        <v>0</v>
      </c>
      <c r="AA23" s="183">
        <f t="shared" si="15"/>
        <v>1</v>
      </c>
      <c r="AB23" s="341"/>
      <c r="AC23" s="306"/>
    </row>
    <row r="24" spans="1:29" ht="13.5">
      <c r="A24" s="466">
        <f t="shared" si="0"/>
        <v>0.00019</v>
      </c>
      <c r="B24" s="196">
        <f t="shared" si="1"/>
        <v>12</v>
      </c>
      <c r="C24" s="467">
        <f t="shared" si="2"/>
        <v>0.00019</v>
      </c>
      <c r="D24" s="183">
        <f t="shared" si="3"/>
        <v>12</v>
      </c>
      <c r="E24" s="466">
        <f t="shared" si="4"/>
        <v>0.00019</v>
      </c>
      <c r="F24" s="196">
        <f t="shared" si="5"/>
        <v>12</v>
      </c>
      <c r="G24" s="467">
        <f t="shared" si="6"/>
        <v>0.00019</v>
      </c>
      <c r="H24" s="183">
        <f t="shared" si="7"/>
        <v>12</v>
      </c>
      <c r="I24" s="466">
        <f t="shared" si="8"/>
        <v>0.00019</v>
      </c>
      <c r="J24" s="196">
        <f t="shared" si="9"/>
        <v>12</v>
      </c>
      <c r="K24" s="496"/>
      <c r="L24" s="183"/>
      <c r="M24" s="160" t="s">
        <v>90</v>
      </c>
      <c r="N24" s="477">
        <v>0.00019</v>
      </c>
      <c r="O24" s="399" t="s">
        <v>75</v>
      </c>
      <c r="P24" s="497">
        <v>1</v>
      </c>
      <c r="Q24" s="525" t="s">
        <v>95</v>
      </c>
      <c r="R24" s="184"/>
      <c r="S24" s="196">
        <f t="shared" si="10"/>
      </c>
      <c r="T24" s="182"/>
      <c r="U24" s="183">
        <f t="shared" si="11"/>
      </c>
      <c r="V24" s="184"/>
      <c r="W24" s="196">
        <f t="shared" si="12"/>
      </c>
      <c r="X24" s="182"/>
      <c r="Y24" s="196">
        <f t="shared" si="13"/>
      </c>
      <c r="Z24" s="182">
        <f t="shared" si="14"/>
        <v>0</v>
      </c>
      <c r="AA24" s="183">
        <f t="shared" si="15"/>
        <v>1</v>
      </c>
      <c r="AB24" s="341"/>
      <c r="AC24" s="306"/>
    </row>
    <row r="25" spans="1:29" ht="13.5">
      <c r="A25" s="466">
        <f t="shared" si="0"/>
        <v>0.0002</v>
      </c>
      <c r="B25" s="196">
        <f t="shared" si="1"/>
        <v>11</v>
      </c>
      <c r="C25" s="467">
        <f t="shared" si="2"/>
        <v>0.0002</v>
      </c>
      <c r="D25" s="183">
        <f t="shared" si="3"/>
        <v>11</v>
      </c>
      <c r="E25" s="466">
        <f t="shared" si="4"/>
        <v>0.0002</v>
      </c>
      <c r="F25" s="196">
        <f t="shared" si="5"/>
        <v>11</v>
      </c>
      <c r="G25" s="467">
        <f t="shared" si="6"/>
        <v>0.0002</v>
      </c>
      <c r="H25" s="183">
        <f t="shared" si="7"/>
        <v>11</v>
      </c>
      <c r="I25" s="466">
        <f t="shared" si="8"/>
        <v>0.0002</v>
      </c>
      <c r="J25" s="196">
        <f t="shared" si="9"/>
        <v>11</v>
      </c>
      <c r="K25" s="496"/>
      <c r="L25" s="183"/>
      <c r="M25" s="160" t="s">
        <v>90</v>
      </c>
      <c r="N25" s="305">
        <v>0.0002</v>
      </c>
      <c r="O25" s="399" t="s">
        <v>96</v>
      </c>
      <c r="P25" s="497">
        <v>3</v>
      </c>
      <c r="Q25" s="525" t="s">
        <v>97</v>
      </c>
      <c r="R25" s="184"/>
      <c r="S25" s="196">
        <f t="shared" si="10"/>
      </c>
      <c r="T25" s="182"/>
      <c r="U25" s="183">
        <f t="shared" si="11"/>
      </c>
      <c r="V25" s="184"/>
      <c r="W25" s="196">
        <f t="shared" si="12"/>
      </c>
      <c r="X25" s="182"/>
      <c r="Y25" s="196">
        <f t="shared" si="13"/>
      </c>
      <c r="Z25" s="182">
        <f t="shared" si="14"/>
        <v>0</v>
      </c>
      <c r="AA25" s="183">
        <f t="shared" si="15"/>
        <v>1</v>
      </c>
      <c r="AB25" s="341"/>
      <c r="AC25" s="306"/>
    </row>
    <row r="26" spans="1:29" ht="13.5">
      <c r="A26" s="466">
        <f t="shared" si="0"/>
        <v>0.00021</v>
      </c>
      <c r="B26" s="196">
        <f t="shared" si="1"/>
        <v>10</v>
      </c>
      <c r="C26" s="467">
        <f t="shared" si="2"/>
        <v>0.00021</v>
      </c>
      <c r="D26" s="183">
        <f t="shared" si="3"/>
        <v>10</v>
      </c>
      <c r="E26" s="466">
        <f t="shared" si="4"/>
        <v>0.00021</v>
      </c>
      <c r="F26" s="196">
        <f t="shared" si="5"/>
        <v>10</v>
      </c>
      <c r="G26" s="467">
        <f t="shared" si="6"/>
        <v>0.00021</v>
      </c>
      <c r="H26" s="183">
        <f t="shared" si="7"/>
        <v>10</v>
      </c>
      <c r="I26" s="466">
        <f t="shared" si="8"/>
        <v>0.00021</v>
      </c>
      <c r="J26" s="196">
        <f t="shared" si="9"/>
        <v>10</v>
      </c>
      <c r="K26" s="496"/>
      <c r="L26" s="183"/>
      <c r="M26" s="160" t="s">
        <v>98</v>
      </c>
      <c r="N26" s="305">
        <v>0.00021</v>
      </c>
      <c r="O26" s="399" t="s">
        <v>82</v>
      </c>
      <c r="P26" s="497">
        <v>2</v>
      </c>
      <c r="Q26" s="525" t="s">
        <v>99</v>
      </c>
      <c r="R26" s="184"/>
      <c r="S26" s="196">
        <f t="shared" si="10"/>
      </c>
      <c r="T26" s="182"/>
      <c r="U26" s="183">
        <f t="shared" si="11"/>
      </c>
      <c r="V26" s="184"/>
      <c r="W26" s="196">
        <f t="shared" si="12"/>
      </c>
      <c r="X26" s="182"/>
      <c r="Y26" s="196">
        <f t="shared" si="13"/>
      </c>
      <c r="Z26" s="182">
        <f t="shared" si="14"/>
        <v>0</v>
      </c>
      <c r="AA26" s="183">
        <f t="shared" si="15"/>
        <v>1</v>
      </c>
      <c r="AB26" s="341"/>
      <c r="AC26" s="306"/>
    </row>
    <row r="27" spans="1:29" ht="13.5">
      <c r="A27" s="466">
        <f t="shared" si="0"/>
        <v>0.00022</v>
      </c>
      <c r="B27" s="196">
        <f t="shared" si="1"/>
        <v>9</v>
      </c>
      <c r="C27" s="467">
        <f t="shared" si="2"/>
        <v>0.00022</v>
      </c>
      <c r="D27" s="183">
        <f t="shared" si="3"/>
        <v>9</v>
      </c>
      <c r="E27" s="466">
        <f t="shared" si="4"/>
        <v>0.00022</v>
      </c>
      <c r="F27" s="196">
        <f t="shared" si="5"/>
        <v>9</v>
      </c>
      <c r="G27" s="467">
        <f t="shared" si="6"/>
        <v>0.00022</v>
      </c>
      <c r="H27" s="183">
        <f t="shared" si="7"/>
        <v>9</v>
      </c>
      <c r="I27" s="466">
        <f t="shared" si="8"/>
        <v>0.00022</v>
      </c>
      <c r="J27" s="196">
        <f t="shared" si="9"/>
        <v>9</v>
      </c>
      <c r="K27" s="496"/>
      <c r="L27" s="183"/>
      <c r="M27" s="266" t="s">
        <v>98</v>
      </c>
      <c r="N27" s="477">
        <v>0.00022</v>
      </c>
      <c r="O27" s="399" t="s">
        <v>100</v>
      </c>
      <c r="P27" s="497">
        <v>3</v>
      </c>
      <c r="Q27" s="525" t="s">
        <v>101</v>
      </c>
      <c r="R27" s="184"/>
      <c r="S27" s="196">
        <f t="shared" si="10"/>
      </c>
      <c r="T27" s="182"/>
      <c r="U27" s="183">
        <f t="shared" si="11"/>
      </c>
      <c r="V27" s="184"/>
      <c r="W27" s="196">
        <f t="shared" si="12"/>
      </c>
      <c r="X27" s="182"/>
      <c r="Y27" s="196">
        <f t="shared" si="13"/>
      </c>
      <c r="Z27" s="182">
        <f t="shared" si="14"/>
        <v>0</v>
      </c>
      <c r="AA27" s="183">
        <f t="shared" si="15"/>
        <v>1</v>
      </c>
      <c r="AB27" s="341"/>
      <c r="AC27" s="306"/>
    </row>
    <row r="28" spans="1:29" ht="13.5">
      <c r="A28" s="466">
        <f t="shared" si="0"/>
        <v>0.00023</v>
      </c>
      <c r="B28" s="196">
        <f t="shared" si="1"/>
        <v>8</v>
      </c>
      <c r="C28" s="467">
        <f t="shared" si="2"/>
        <v>0.00023</v>
      </c>
      <c r="D28" s="183">
        <f t="shared" si="3"/>
        <v>8</v>
      </c>
      <c r="E28" s="466">
        <f t="shared" si="4"/>
        <v>0.00023</v>
      </c>
      <c r="F28" s="196">
        <f t="shared" si="5"/>
        <v>8</v>
      </c>
      <c r="G28" s="467">
        <f t="shared" si="6"/>
        <v>0.00023</v>
      </c>
      <c r="H28" s="183">
        <f t="shared" si="7"/>
        <v>8</v>
      </c>
      <c r="I28" s="466">
        <f t="shared" si="8"/>
        <v>0.00023</v>
      </c>
      <c r="J28" s="196">
        <f t="shared" si="9"/>
        <v>8</v>
      </c>
      <c r="K28" s="496"/>
      <c r="L28" s="183"/>
      <c r="M28" s="272" t="s">
        <v>98</v>
      </c>
      <c r="N28" s="305">
        <v>0.00023</v>
      </c>
      <c r="O28" s="399" t="s">
        <v>102</v>
      </c>
      <c r="P28" s="45">
        <v>2</v>
      </c>
      <c r="Q28" s="526" t="s">
        <v>103</v>
      </c>
      <c r="R28" s="422"/>
      <c r="S28" s="527">
        <f t="shared" si="10"/>
      </c>
      <c r="T28" s="521"/>
      <c r="U28" s="528">
        <f t="shared" si="11"/>
      </c>
      <c r="V28" s="422"/>
      <c r="W28" s="527">
        <f t="shared" si="12"/>
      </c>
      <c r="X28" s="521"/>
      <c r="Y28" s="527">
        <f t="shared" si="13"/>
      </c>
      <c r="Z28" s="521">
        <f t="shared" si="14"/>
        <v>0</v>
      </c>
      <c r="AA28" s="528">
        <f t="shared" si="15"/>
        <v>1</v>
      </c>
      <c r="AB28" s="341"/>
      <c r="AC28" s="306"/>
    </row>
    <row r="29" spans="1:29" ht="13.5">
      <c r="A29" s="466">
        <f t="shared" si="0"/>
        <v>0.00024</v>
      </c>
      <c r="B29" s="196">
        <f t="shared" si="1"/>
        <v>7</v>
      </c>
      <c r="C29" s="467">
        <f t="shared" si="2"/>
        <v>0.00024</v>
      </c>
      <c r="D29" s="183">
        <f t="shared" si="3"/>
        <v>7</v>
      </c>
      <c r="E29" s="466">
        <f t="shared" si="4"/>
        <v>0.00024</v>
      </c>
      <c r="F29" s="196">
        <f t="shared" si="5"/>
        <v>7</v>
      </c>
      <c r="G29" s="467">
        <f t="shared" si="6"/>
        <v>0.00024</v>
      </c>
      <c r="H29" s="183">
        <f t="shared" si="7"/>
        <v>7</v>
      </c>
      <c r="I29" s="466">
        <f t="shared" si="8"/>
        <v>0.00024</v>
      </c>
      <c r="J29" s="196">
        <f t="shared" si="9"/>
        <v>7</v>
      </c>
      <c r="K29" s="496"/>
      <c r="L29" s="183"/>
      <c r="M29" s="271" t="s">
        <v>98</v>
      </c>
      <c r="N29" s="305">
        <v>0.00024</v>
      </c>
      <c r="O29" s="399" t="s">
        <v>104</v>
      </c>
      <c r="P29" s="497">
        <v>1</v>
      </c>
      <c r="Q29" s="525" t="s">
        <v>105</v>
      </c>
      <c r="R29" s="184"/>
      <c r="S29" s="196">
        <f t="shared" si="10"/>
      </c>
      <c r="T29" s="182"/>
      <c r="U29" s="183">
        <f t="shared" si="11"/>
      </c>
      <c r="V29" s="184"/>
      <c r="W29" s="196">
        <f t="shared" si="12"/>
      </c>
      <c r="X29" s="182"/>
      <c r="Y29" s="196">
        <f t="shared" si="13"/>
      </c>
      <c r="Z29" s="182">
        <f t="shared" si="14"/>
        <v>0</v>
      </c>
      <c r="AA29" s="183">
        <f t="shared" si="15"/>
        <v>1</v>
      </c>
      <c r="AB29" s="341"/>
      <c r="AC29" s="306"/>
    </row>
    <row r="30" spans="1:29" ht="13.5">
      <c r="A30" s="466">
        <f t="shared" si="0"/>
        <v>0.00025</v>
      </c>
      <c r="B30" s="196">
        <f t="shared" si="1"/>
        <v>6</v>
      </c>
      <c r="C30" s="467">
        <f t="shared" si="2"/>
        <v>0.00025</v>
      </c>
      <c r="D30" s="183">
        <f t="shared" si="3"/>
        <v>6</v>
      </c>
      <c r="E30" s="466">
        <f t="shared" si="4"/>
        <v>0.00025</v>
      </c>
      <c r="F30" s="196">
        <f t="shared" si="5"/>
        <v>6</v>
      </c>
      <c r="G30" s="467">
        <f t="shared" si="6"/>
        <v>0.00025</v>
      </c>
      <c r="H30" s="183">
        <f t="shared" si="7"/>
        <v>6</v>
      </c>
      <c r="I30" s="466">
        <f t="shared" si="8"/>
        <v>0.00025</v>
      </c>
      <c r="J30" s="196">
        <f t="shared" si="9"/>
        <v>6</v>
      </c>
      <c r="K30" s="496"/>
      <c r="L30" s="183"/>
      <c r="M30" s="271" t="s">
        <v>98</v>
      </c>
      <c r="N30" s="477">
        <v>0.00025</v>
      </c>
      <c r="O30" s="399"/>
      <c r="P30" s="294"/>
      <c r="Q30" s="529"/>
      <c r="R30" s="184"/>
      <c r="S30" s="196">
        <f t="shared" si="10"/>
      </c>
      <c r="T30" s="182"/>
      <c r="U30" s="183">
        <f t="shared" si="11"/>
      </c>
      <c r="V30" s="184"/>
      <c r="W30" s="196">
        <f t="shared" si="12"/>
      </c>
      <c r="X30" s="182"/>
      <c r="Y30" s="196">
        <f t="shared" si="13"/>
      </c>
      <c r="Z30" s="182">
        <f t="shared" si="14"/>
        <v>0</v>
      </c>
      <c r="AA30" s="183">
        <f t="shared" si="15"/>
        <v>1</v>
      </c>
      <c r="AB30" s="341"/>
      <c r="AC30" s="306"/>
    </row>
    <row r="31" spans="1:29" ht="13.5">
      <c r="A31" s="466">
        <f t="shared" si="0"/>
        <v>0.00026000000000000003</v>
      </c>
      <c r="B31" s="196">
        <f t="shared" si="1"/>
        <v>5</v>
      </c>
      <c r="C31" s="467">
        <f t="shared" si="2"/>
        <v>0.00026000000000000003</v>
      </c>
      <c r="D31" s="183">
        <f t="shared" si="3"/>
        <v>5</v>
      </c>
      <c r="E31" s="466">
        <f t="shared" si="4"/>
        <v>0.00026000000000000003</v>
      </c>
      <c r="F31" s="196">
        <f t="shared" si="5"/>
        <v>5</v>
      </c>
      <c r="G31" s="467">
        <f t="shared" si="6"/>
        <v>0.00026000000000000003</v>
      </c>
      <c r="H31" s="183">
        <f t="shared" si="7"/>
        <v>5</v>
      </c>
      <c r="I31" s="466">
        <f t="shared" si="8"/>
        <v>0.00026000000000000003</v>
      </c>
      <c r="J31" s="196">
        <f t="shared" si="9"/>
        <v>5</v>
      </c>
      <c r="K31" s="496"/>
      <c r="L31" s="183"/>
      <c r="M31" s="271" t="s">
        <v>98</v>
      </c>
      <c r="N31" s="305">
        <v>0.00026000000000000003</v>
      </c>
      <c r="O31" s="399"/>
      <c r="P31" s="294"/>
      <c r="Q31" s="529"/>
      <c r="R31" s="184"/>
      <c r="S31" s="196">
        <f t="shared" si="10"/>
      </c>
      <c r="T31" s="182"/>
      <c r="U31" s="183">
        <f t="shared" si="11"/>
      </c>
      <c r="V31" s="184"/>
      <c r="W31" s="196">
        <f t="shared" si="12"/>
      </c>
      <c r="X31" s="182"/>
      <c r="Y31" s="196">
        <f t="shared" si="13"/>
      </c>
      <c r="Z31" s="182">
        <f t="shared" si="14"/>
        <v>0</v>
      </c>
      <c r="AA31" s="183">
        <f t="shared" si="15"/>
        <v>1</v>
      </c>
      <c r="AB31" s="341"/>
      <c r="AC31" s="306"/>
    </row>
    <row r="32" spans="1:29" ht="13.5">
      <c r="A32" s="466">
        <f t="shared" si="0"/>
        <v>0.00027</v>
      </c>
      <c r="B32" s="196">
        <f t="shared" si="1"/>
        <v>4</v>
      </c>
      <c r="C32" s="467">
        <f t="shared" si="2"/>
        <v>0.00027</v>
      </c>
      <c r="D32" s="183">
        <f t="shared" si="3"/>
        <v>4</v>
      </c>
      <c r="E32" s="466">
        <f t="shared" si="4"/>
        <v>0.00027</v>
      </c>
      <c r="F32" s="196">
        <f t="shared" si="5"/>
        <v>4</v>
      </c>
      <c r="G32" s="467">
        <f t="shared" si="6"/>
        <v>0.00027</v>
      </c>
      <c r="H32" s="183">
        <f t="shared" si="7"/>
        <v>4</v>
      </c>
      <c r="I32" s="466">
        <f t="shared" si="8"/>
        <v>0.00027</v>
      </c>
      <c r="J32" s="196">
        <f t="shared" si="9"/>
        <v>4</v>
      </c>
      <c r="K32" s="496"/>
      <c r="L32" s="183"/>
      <c r="M32" s="271" t="s">
        <v>106</v>
      </c>
      <c r="N32" s="305">
        <v>0.00027</v>
      </c>
      <c r="O32" s="399"/>
      <c r="P32" s="497"/>
      <c r="Q32" s="181"/>
      <c r="R32" s="184"/>
      <c r="S32" s="196">
        <f t="shared" si="10"/>
      </c>
      <c r="T32" s="182"/>
      <c r="U32" s="183">
        <f t="shared" si="11"/>
      </c>
      <c r="V32" s="184"/>
      <c r="W32" s="196">
        <f t="shared" si="12"/>
      </c>
      <c r="X32" s="182"/>
      <c r="Y32" s="196">
        <f t="shared" si="13"/>
      </c>
      <c r="Z32" s="182">
        <f t="shared" si="14"/>
        <v>0</v>
      </c>
      <c r="AA32" s="183">
        <f t="shared" si="15"/>
        <v>1</v>
      </c>
      <c r="AB32" s="341"/>
      <c r="AC32" s="306"/>
    </row>
    <row r="33" spans="1:29" ht="13.5">
      <c r="A33" s="466">
        <f t="shared" si="0"/>
        <v>0</v>
      </c>
      <c r="B33" s="196">
        <f t="shared" si="1"/>
        <v>28</v>
      </c>
      <c r="C33" s="467">
        <f t="shared" si="2"/>
        <v>0</v>
      </c>
      <c r="D33" s="183">
        <f t="shared" si="3"/>
        <v>28</v>
      </c>
      <c r="E33" s="466">
        <f t="shared" si="4"/>
        <v>0</v>
      </c>
      <c r="F33" s="196">
        <f t="shared" si="5"/>
        <v>29</v>
      </c>
      <c r="G33" s="467">
        <f t="shared" si="6"/>
        <v>0</v>
      </c>
      <c r="H33" s="183">
        <f t="shared" si="7"/>
        <v>28</v>
      </c>
      <c r="I33" s="466">
        <f t="shared" si="8"/>
        <v>0</v>
      </c>
      <c r="J33" s="196">
        <f t="shared" si="9"/>
        <v>29</v>
      </c>
      <c r="K33" s="496"/>
      <c r="L33" s="183"/>
      <c r="M33" s="271" t="s">
        <v>106</v>
      </c>
      <c r="N33" s="477"/>
      <c r="O33" s="399"/>
      <c r="P33" s="497"/>
      <c r="Q33" s="181"/>
      <c r="R33" s="530"/>
      <c r="S33" s="531">
        <f t="shared" si="10"/>
      </c>
      <c r="T33" s="532"/>
      <c r="U33" s="99">
        <f t="shared" si="11"/>
      </c>
      <c r="V33" s="530"/>
      <c r="W33" s="531">
        <f t="shared" si="12"/>
      </c>
      <c r="X33" s="532"/>
      <c r="Y33" s="531">
        <f t="shared" si="13"/>
      </c>
      <c r="Z33" s="182">
        <f t="shared" si="14"/>
        <v>0</v>
      </c>
      <c r="AA33" s="183">
        <f t="shared" si="15"/>
        <v>1</v>
      </c>
      <c r="AB33" s="341"/>
      <c r="AC33" s="306"/>
    </row>
    <row r="34" spans="1:29" ht="13.5">
      <c r="A34" s="466">
        <f t="shared" si="0"/>
        <v>0.00029</v>
      </c>
      <c r="B34" s="196">
        <f t="shared" si="1"/>
        <v>3</v>
      </c>
      <c r="C34" s="467">
        <f t="shared" si="2"/>
        <v>0.00029</v>
      </c>
      <c r="D34" s="183">
        <f t="shared" si="3"/>
        <v>3</v>
      </c>
      <c r="E34" s="466">
        <f t="shared" si="4"/>
        <v>0.00029</v>
      </c>
      <c r="F34" s="196">
        <f t="shared" si="5"/>
        <v>3</v>
      </c>
      <c r="G34" s="467">
        <f t="shared" si="6"/>
        <v>0.00029</v>
      </c>
      <c r="H34" s="183">
        <f t="shared" si="7"/>
        <v>3</v>
      </c>
      <c r="I34" s="466">
        <f t="shared" si="8"/>
        <v>0.00029</v>
      </c>
      <c r="J34" s="196">
        <f t="shared" si="9"/>
        <v>3</v>
      </c>
      <c r="K34" s="496"/>
      <c r="L34" s="183"/>
      <c r="M34" s="271" t="s">
        <v>107</v>
      </c>
      <c r="N34" s="305">
        <v>0.00029</v>
      </c>
      <c r="O34" s="399"/>
      <c r="P34" s="497"/>
      <c r="Q34" s="181"/>
      <c r="R34" s="530"/>
      <c r="S34" s="531">
        <f t="shared" si="10"/>
      </c>
      <c r="T34" s="532"/>
      <c r="U34" s="99">
        <f t="shared" si="11"/>
      </c>
      <c r="V34" s="530"/>
      <c r="W34" s="531">
        <f t="shared" si="12"/>
      </c>
      <c r="X34" s="532"/>
      <c r="Y34" s="531">
        <f t="shared" si="13"/>
      </c>
      <c r="Z34" s="182">
        <f t="shared" si="14"/>
        <v>0</v>
      </c>
      <c r="AA34" s="183">
        <f t="shared" si="15"/>
        <v>1</v>
      </c>
      <c r="AB34" s="341"/>
      <c r="AC34" s="306"/>
    </row>
    <row r="35" spans="1:29" ht="13.5">
      <c r="A35" s="466">
        <f t="shared" si="0"/>
        <v>0.00030000000000000003</v>
      </c>
      <c r="B35" s="196">
        <f t="shared" si="1"/>
        <v>2</v>
      </c>
      <c r="C35" s="467">
        <f t="shared" si="2"/>
        <v>0.00030000000000000003</v>
      </c>
      <c r="D35" s="183">
        <f t="shared" si="3"/>
        <v>2</v>
      </c>
      <c r="E35" s="466">
        <f t="shared" si="4"/>
        <v>0.00030000000000000003</v>
      </c>
      <c r="F35" s="196">
        <f t="shared" si="5"/>
        <v>2</v>
      </c>
      <c r="G35" s="467">
        <f t="shared" si="6"/>
        <v>0.00030000000000000003</v>
      </c>
      <c r="H35" s="183">
        <f t="shared" si="7"/>
        <v>2</v>
      </c>
      <c r="I35" s="466">
        <f t="shared" si="8"/>
        <v>0.00030000000000000003</v>
      </c>
      <c r="J35" s="196">
        <f t="shared" si="9"/>
        <v>2</v>
      </c>
      <c r="K35" s="496"/>
      <c r="L35" s="183"/>
      <c r="M35" s="498" t="s">
        <v>107</v>
      </c>
      <c r="N35" s="305">
        <v>0.00030000000000000003</v>
      </c>
      <c r="O35" s="172"/>
      <c r="P35" s="499"/>
      <c r="Q35" s="533"/>
      <c r="R35" s="534"/>
      <c r="S35" s="531">
        <f t="shared" si="10"/>
      </c>
      <c r="T35" s="535"/>
      <c r="U35" s="99">
        <f t="shared" si="11"/>
      </c>
      <c r="V35" s="534"/>
      <c r="W35" s="531">
        <f t="shared" si="12"/>
      </c>
      <c r="X35" s="535"/>
      <c r="Y35" s="531">
        <f t="shared" si="13"/>
      </c>
      <c r="Z35" s="182">
        <f t="shared" si="14"/>
        <v>0</v>
      </c>
      <c r="AA35" s="183">
        <f t="shared" si="15"/>
        <v>1</v>
      </c>
      <c r="AB35" s="341"/>
      <c r="AC35" s="306"/>
    </row>
    <row r="36" spans="1:29" ht="13.5">
      <c r="A36" s="466">
        <f t="shared" si="0"/>
        <v>0.00031</v>
      </c>
      <c r="B36" s="196">
        <f t="shared" si="1"/>
        <v>1</v>
      </c>
      <c r="C36" s="467">
        <f t="shared" si="2"/>
        <v>0.00031</v>
      </c>
      <c r="D36" s="183">
        <f t="shared" si="3"/>
        <v>1</v>
      </c>
      <c r="E36" s="466">
        <f t="shared" si="4"/>
        <v>0.00031</v>
      </c>
      <c r="F36" s="196">
        <f t="shared" si="5"/>
        <v>1</v>
      </c>
      <c r="G36" s="467">
        <f t="shared" si="6"/>
        <v>0.00031</v>
      </c>
      <c r="H36" s="183">
        <f t="shared" si="7"/>
        <v>1</v>
      </c>
      <c r="I36" s="466">
        <f t="shared" si="8"/>
        <v>0.00031</v>
      </c>
      <c r="J36" s="196">
        <f t="shared" si="9"/>
        <v>1</v>
      </c>
      <c r="K36" s="496"/>
      <c r="L36" s="183"/>
      <c r="M36" s="262"/>
      <c r="N36" s="500">
        <v>0.00031</v>
      </c>
      <c r="O36" s="439"/>
      <c r="P36" s="462"/>
      <c r="Q36" s="463"/>
      <c r="R36" s="536"/>
      <c r="S36" s="537">
        <f t="shared" si="10"/>
      </c>
      <c r="T36" s="538"/>
      <c r="U36" s="539">
        <f t="shared" si="11"/>
      </c>
      <c r="V36" s="536"/>
      <c r="W36" s="537">
        <f t="shared" si="12"/>
      </c>
      <c r="X36" s="538"/>
      <c r="Y36" s="537">
        <f t="shared" si="13"/>
      </c>
      <c r="Z36" s="191">
        <f t="shared" si="14"/>
        <v>0</v>
      </c>
      <c r="AA36" s="192">
        <f t="shared" si="15"/>
        <v>1</v>
      </c>
      <c r="AB36" s="344"/>
      <c r="AC36" s="320"/>
    </row>
    <row r="37" ht="13.5">
      <c r="O37" s="501"/>
    </row>
  </sheetData>
  <sheetProtection/>
  <mergeCells count="14">
    <mergeCell ref="Z1:AB1"/>
    <mergeCell ref="R4:S4"/>
    <mergeCell ref="T4:U4"/>
    <mergeCell ref="V4:W4"/>
    <mergeCell ref="X4:Y4"/>
    <mergeCell ref="Z4:AA4"/>
    <mergeCell ref="Q4:Q5"/>
    <mergeCell ref="AB4:AB5"/>
    <mergeCell ref="M4:M5"/>
    <mergeCell ref="M6:M9"/>
    <mergeCell ref="M11:M14"/>
    <mergeCell ref="M16:M19"/>
    <mergeCell ref="O4:O5"/>
    <mergeCell ref="P4:P5"/>
  </mergeCells>
  <hyperlinks>
    <hyperlink ref="AE2" location="目次!A1" display="目次"/>
  </hyperlinks>
  <printOptions/>
  <pageMargins left="1.0597222222222222" right="0.7868055555555555" top="0.9833333333333333" bottom="0.9833333333333333" header="0.5111111111111111" footer="0.5111111111111111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0"/>
  <sheetViews>
    <sheetView view="pageBreakPreview" zoomScale="115" zoomScaleSheetLayoutView="115" zoomScalePageLayoutView="0" workbookViewId="0" topLeftCell="A1">
      <pane xSplit="21" ySplit="5" topLeftCell="V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45" sqref="S45"/>
    </sheetView>
  </sheetViews>
  <sheetFormatPr defaultColWidth="9.00390625" defaultRowHeight="13.5"/>
  <cols>
    <col min="1" max="1" width="6.50390625" style="356" hidden="1" customWidth="1"/>
    <col min="2" max="2" width="3.50390625" style="356" hidden="1" customWidth="1"/>
    <col min="3" max="3" width="6.50390625" style="356" hidden="1" customWidth="1"/>
    <col min="4" max="4" width="3.50390625" style="356" hidden="1" customWidth="1"/>
    <col min="5" max="5" width="6.50390625" style="356" hidden="1" customWidth="1"/>
    <col min="6" max="6" width="3.50390625" style="356" hidden="1" customWidth="1"/>
    <col min="7" max="7" width="6.875" style="356" hidden="1" customWidth="1"/>
    <col min="8" max="8" width="3.50390625" style="356" hidden="1" customWidth="1"/>
    <col min="9" max="9" width="6.50390625" style="356" hidden="1" customWidth="1"/>
    <col min="10" max="10" width="3.50390625" style="356" hidden="1" customWidth="1"/>
    <col min="11" max="11" width="7.125" style="356" hidden="1" customWidth="1"/>
    <col min="12" max="12" width="3.50390625" style="356" hidden="1" customWidth="1"/>
    <col min="13" max="13" width="6.50390625" style="356" hidden="1" customWidth="1"/>
    <col min="14" max="14" width="3.50390625" style="356" hidden="1" customWidth="1"/>
    <col min="15" max="15" width="11.375" style="356" hidden="1" customWidth="1"/>
    <col min="16" max="16" width="16.75390625" style="356" hidden="1" customWidth="1"/>
    <col min="17" max="17" width="5.25390625" style="356" customWidth="1"/>
    <col min="18" max="18" width="12.50390625" style="356" hidden="1" customWidth="1"/>
    <col min="19" max="19" width="18.875" style="356" customWidth="1"/>
    <col min="20" max="20" width="4.875" style="356" customWidth="1"/>
    <col min="21" max="21" width="13.625" style="356" customWidth="1"/>
    <col min="22" max="22" width="7.625" style="356" customWidth="1"/>
    <col min="23" max="23" width="6.625" style="356" customWidth="1"/>
    <col min="24" max="24" width="7.625" style="356" bestFit="1" customWidth="1"/>
    <col min="25" max="25" width="6.625" style="356" customWidth="1"/>
    <col min="26" max="26" width="8.50390625" style="356" bestFit="1" customWidth="1"/>
    <col min="27" max="27" width="6.625" style="356" customWidth="1"/>
    <col min="28" max="28" width="7.625" style="356" bestFit="1" customWidth="1"/>
    <col min="29" max="29" width="6.625" style="356" customWidth="1"/>
    <col min="30" max="33" width="6.625" style="356" hidden="1" customWidth="1"/>
    <col min="34" max="34" width="10.375" style="356" customWidth="1"/>
    <col min="35" max="35" width="6.00390625" style="356" customWidth="1"/>
    <col min="36" max="36" width="10.125" style="356" customWidth="1"/>
    <col min="37" max="37" width="6.125" style="356" customWidth="1"/>
    <col min="38" max="16384" width="9.00390625" style="356" customWidth="1"/>
  </cols>
  <sheetData>
    <row r="1" spans="17:36" ht="17.25">
      <c r="Q1" s="49" t="str">
        <f>'目次'!I1</f>
        <v>令和元年度和歌山県中学校春期選手権大会</v>
      </c>
      <c r="AH1" s="655">
        <f ca="1">TODAY()</f>
        <v>38064</v>
      </c>
      <c r="AI1" s="621"/>
      <c r="AJ1" s="621"/>
    </row>
    <row r="2" ht="13.5">
      <c r="AM2" s="445" t="s">
        <v>18</v>
      </c>
    </row>
    <row r="3" spans="17:34" ht="16.5" customHeight="1">
      <c r="Q3" s="395" t="s">
        <v>108</v>
      </c>
      <c r="AH3" s="6" t="str">
        <f>'目次'!$B$12</f>
        <v>和歌山県立体育館</v>
      </c>
    </row>
    <row r="4" spans="1:37" ht="13.5">
      <c r="A4" s="357" t="s">
        <v>40</v>
      </c>
      <c r="B4" s="358"/>
      <c r="C4" s="359" t="s">
        <v>41</v>
      </c>
      <c r="D4" s="360"/>
      <c r="E4" s="357" t="s">
        <v>48</v>
      </c>
      <c r="F4" s="358"/>
      <c r="G4" s="359" t="s">
        <v>44</v>
      </c>
      <c r="H4" s="360"/>
      <c r="I4" s="357" t="s">
        <v>49</v>
      </c>
      <c r="J4" s="360"/>
      <c r="K4" s="357" t="s">
        <v>50</v>
      </c>
      <c r="L4" s="358"/>
      <c r="M4" s="357" t="s">
        <v>60</v>
      </c>
      <c r="N4" s="358"/>
      <c r="O4" s="381" t="s">
        <v>61</v>
      </c>
      <c r="P4" s="382"/>
      <c r="Q4" s="660" t="s">
        <v>109</v>
      </c>
      <c r="R4" s="396"/>
      <c r="S4" s="664" t="s">
        <v>63</v>
      </c>
      <c r="T4" s="660" t="s">
        <v>64</v>
      </c>
      <c r="U4" s="666" t="s">
        <v>65</v>
      </c>
      <c r="V4" s="656" t="s">
        <v>110</v>
      </c>
      <c r="W4" s="657"/>
      <c r="X4" s="659" t="s">
        <v>111</v>
      </c>
      <c r="Y4" s="668"/>
      <c r="Z4" s="658" t="s">
        <v>66</v>
      </c>
      <c r="AA4" s="668"/>
      <c r="AB4" s="659" t="s">
        <v>112</v>
      </c>
      <c r="AC4" s="668"/>
      <c r="AD4" s="658" t="s">
        <v>113</v>
      </c>
      <c r="AE4" s="668"/>
      <c r="AF4" s="658" t="s">
        <v>114</v>
      </c>
      <c r="AG4" s="669"/>
      <c r="AH4" s="659" t="s">
        <v>69</v>
      </c>
      <c r="AI4" s="668"/>
      <c r="AJ4" s="670" t="s">
        <v>70</v>
      </c>
      <c r="AK4" s="446" t="s">
        <v>61</v>
      </c>
    </row>
    <row r="5" spans="1:37" ht="13.5">
      <c r="A5" s="361"/>
      <c r="B5" s="362"/>
      <c r="C5" s="363"/>
      <c r="D5" s="364"/>
      <c r="E5" s="361"/>
      <c r="F5" s="362"/>
      <c r="G5" s="363"/>
      <c r="H5" s="364"/>
      <c r="I5" s="361"/>
      <c r="J5" s="364"/>
      <c r="K5" s="361"/>
      <c r="L5" s="362"/>
      <c r="M5" s="361"/>
      <c r="N5" s="362"/>
      <c r="O5" s="383"/>
      <c r="P5" s="384"/>
      <c r="Q5" s="661"/>
      <c r="R5" s="384"/>
      <c r="S5" s="665"/>
      <c r="T5" s="661"/>
      <c r="U5" s="667"/>
      <c r="V5" s="363" t="s">
        <v>71</v>
      </c>
      <c r="W5" s="362" t="s">
        <v>72</v>
      </c>
      <c r="X5" s="361" t="s">
        <v>71</v>
      </c>
      <c r="Y5" s="362" t="s">
        <v>72</v>
      </c>
      <c r="Z5" s="361" t="s">
        <v>71</v>
      </c>
      <c r="AA5" s="362" t="s">
        <v>72</v>
      </c>
      <c r="AB5" s="361" t="s">
        <v>71</v>
      </c>
      <c r="AC5" s="362" t="s">
        <v>72</v>
      </c>
      <c r="AD5" s="361" t="s">
        <v>71</v>
      </c>
      <c r="AE5" s="362" t="s">
        <v>72</v>
      </c>
      <c r="AF5" s="361" t="s">
        <v>71</v>
      </c>
      <c r="AG5" s="364" t="s">
        <v>72</v>
      </c>
      <c r="AH5" s="447" t="s">
        <v>73</v>
      </c>
      <c r="AI5" s="448" t="s">
        <v>72</v>
      </c>
      <c r="AJ5" s="667"/>
      <c r="AK5" s="449" t="s">
        <v>72</v>
      </c>
    </row>
    <row r="6" spans="1:37" ht="13.5">
      <c r="A6" s="365">
        <f>V6+$R6</f>
        <v>1E-05</v>
      </c>
      <c r="B6" s="366">
        <f>RANK(A6,A$6:A$40)</f>
        <v>33</v>
      </c>
      <c r="C6" s="367">
        <f>X6+$R6</f>
        <v>1E-05</v>
      </c>
      <c r="D6" s="368">
        <f>RANK(C6,C$6:C$40)</f>
        <v>33</v>
      </c>
      <c r="E6" s="365">
        <f>Z6+$R6</f>
        <v>1E-05</v>
      </c>
      <c r="F6" s="366">
        <f>RANK(E6,E$6:E$40)</f>
        <v>33</v>
      </c>
      <c r="G6" s="367">
        <f>AB6+$R6</f>
        <v>1E-05</v>
      </c>
      <c r="H6" s="368">
        <f>RANK(G6,G$6:G$40)</f>
        <v>33</v>
      </c>
      <c r="I6" s="365">
        <f>AD6+$R6</f>
        <v>1E-05</v>
      </c>
      <c r="J6" s="368">
        <f>RANK(I6,I$6:I$40)</f>
        <v>33</v>
      </c>
      <c r="K6" s="365">
        <f>AF6+$R6</f>
        <v>1E-05</v>
      </c>
      <c r="L6" s="366">
        <f>RANK(K6,K$6:K$40)</f>
        <v>33</v>
      </c>
      <c r="M6" s="365">
        <f>AH6+$R6</f>
        <v>1E-05</v>
      </c>
      <c r="N6" s="366">
        <f>RANK(M6,M$6:M$40)</f>
        <v>33</v>
      </c>
      <c r="O6" s="385"/>
      <c r="P6" s="386"/>
      <c r="Q6" s="651" t="s">
        <v>90</v>
      </c>
      <c r="R6" s="398">
        <v>1E-05</v>
      </c>
      <c r="S6" s="399" t="s">
        <v>82</v>
      </c>
      <c r="T6" s="400">
        <v>3</v>
      </c>
      <c r="U6" s="399" t="s">
        <v>115</v>
      </c>
      <c r="V6" s="326"/>
      <c r="W6" s="366">
        <f>IF(V6="","",RANK(V6,V$6:V$40))</f>
      </c>
      <c r="X6" s="326"/>
      <c r="Y6" s="366">
        <f>IF(X6="","",RANK(X6,X$6:X$40))</f>
      </c>
      <c r="Z6" s="326"/>
      <c r="AA6" s="366">
        <f>IF(Z6="","",RANK(Z6,Z$6:Z$40))</f>
      </c>
      <c r="AB6" s="326"/>
      <c r="AC6" s="366">
        <f>IF(AB6="","",RANK(AB6,AB$6:AB$40))</f>
      </c>
      <c r="AD6" s="326"/>
      <c r="AE6" s="366">
        <f>IF(AD6="","",RANK(AD6,AD$6:AD$40))</f>
      </c>
      <c r="AF6" s="326"/>
      <c r="AG6" s="368">
        <f>IF(AF6="","",RANK(AF6,AF$6:AF$40))</f>
      </c>
      <c r="AH6" s="416">
        <f>V6+X6+Z6+AB6</f>
        <v>0</v>
      </c>
      <c r="AI6" s="374">
        <f>RANK(AH6,AH$6:AH$40)</f>
        <v>2</v>
      </c>
      <c r="AJ6" s="388"/>
      <c r="AK6" s="450"/>
    </row>
    <row r="7" spans="1:37" ht="13.5">
      <c r="A7" s="369">
        <f>V7+$R7</f>
        <v>2E-05</v>
      </c>
      <c r="B7" s="370">
        <f>RANK(A7,A$6:A$40)</f>
        <v>32</v>
      </c>
      <c r="C7" s="371">
        <f>X7+$R7</f>
        <v>2E-05</v>
      </c>
      <c r="D7" s="372">
        <f>RANK(C7,C$6:C$40)</f>
        <v>32</v>
      </c>
      <c r="E7" s="369">
        <f>Z7+$R7</f>
        <v>2E-05</v>
      </c>
      <c r="F7" s="370">
        <f>RANK(E7,E$6:E$40)</f>
        <v>32</v>
      </c>
      <c r="G7" s="371">
        <f>AB7+$R7</f>
        <v>2E-05</v>
      </c>
      <c r="H7" s="372">
        <f>RANK(G7,G$6:G$40)</f>
        <v>32</v>
      </c>
      <c r="I7" s="369">
        <f>AD7+$R7</f>
        <v>2E-05</v>
      </c>
      <c r="J7" s="372">
        <f>RANK(I7,I$6:I$40)</f>
        <v>32</v>
      </c>
      <c r="K7" s="369">
        <f>AF7+$R7</f>
        <v>2E-05</v>
      </c>
      <c r="L7" s="370">
        <f>RANK(K7,K$6:K$40)</f>
        <v>32</v>
      </c>
      <c r="M7" s="369">
        <f>AH7+$R7</f>
        <v>2E-05</v>
      </c>
      <c r="N7" s="370">
        <f>RANK(M7,M$6:M$40)</f>
        <v>32</v>
      </c>
      <c r="O7" s="387"/>
      <c r="P7" s="388"/>
      <c r="Q7" s="662"/>
      <c r="R7" s="398">
        <v>2E-05</v>
      </c>
      <c r="S7" s="146" t="s">
        <v>82</v>
      </c>
      <c r="T7" s="401">
        <v>2</v>
      </c>
      <c r="U7" s="399" t="s">
        <v>116</v>
      </c>
      <c r="V7" s="184"/>
      <c r="W7" s="370">
        <f>IF(V7="","",RANK(V7,V$6:V$40))</f>
      </c>
      <c r="X7" s="184"/>
      <c r="Y7" s="370">
        <f>IF(X7="","",RANK(X7,X$6:X$40))</f>
      </c>
      <c r="Z7" s="184"/>
      <c r="AA7" s="370">
        <f>IF(Z7="","",RANK(Z7,Z$6:Z$40))</f>
      </c>
      <c r="AB7" s="184"/>
      <c r="AC7" s="370">
        <f>IF(AB7="","",RANK(AB7,AB$6:AB$40))</f>
      </c>
      <c r="AD7" s="184"/>
      <c r="AE7" s="370">
        <f>IF(AD7="","",RANK(AD7,AD$6:AD$40))</f>
      </c>
      <c r="AF7" s="184"/>
      <c r="AG7" s="372">
        <f>IF(AF7="","",RANK(AF7,AF$6:AF$40))</f>
      </c>
      <c r="AH7" s="417">
        <f>V7+X7+Z7+AB7</f>
        <v>0</v>
      </c>
      <c r="AI7" s="370">
        <f>RANK(AH7,AH$6:AH$40)</f>
        <v>2</v>
      </c>
      <c r="AJ7" s="388"/>
      <c r="AK7" s="451"/>
    </row>
    <row r="8" spans="1:37" ht="13.5">
      <c r="A8" s="369">
        <f>V8+$R8</f>
        <v>3.0000000000000004E-05</v>
      </c>
      <c r="B8" s="370">
        <f>RANK(A8,A$6:A$40)</f>
        <v>31</v>
      </c>
      <c r="C8" s="371">
        <f>X8+$R8</f>
        <v>3.0000000000000004E-05</v>
      </c>
      <c r="D8" s="372">
        <f>RANK(C8,C$6:C$40)</f>
        <v>31</v>
      </c>
      <c r="E8" s="369">
        <f>Z8+$R8</f>
        <v>3.0000000000000004E-05</v>
      </c>
      <c r="F8" s="370">
        <f>RANK(E8,E$6:E$40)</f>
        <v>31</v>
      </c>
      <c r="G8" s="371">
        <f>AB8+$R8</f>
        <v>3.0000000000000004E-05</v>
      </c>
      <c r="H8" s="372">
        <f>RANK(G8,G$6:G$40)</f>
        <v>31</v>
      </c>
      <c r="I8" s="369">
        <f>AD8+$R8</f>
        <v>3.0000000000000004E-05</v>
      </c>
      <c r="J8" s="372">
        <f>RANK(I8,I$6:I$40)</f>
        <v>31</v>
      </c>
      <c r="K8" s="369">
        <f>AF8+$R8</f>
        <v>3.0000000000000004E-05</v>
      </c>
      <c r="L8" s="370">
        <f>RANK(K8,K$6:K$40)</f>
        <v>31</v>
      </c>
      <c r="M8" s="369">
        <f>AH8+$R8</f>
        <v>3.0000000000000004E-05</v>
      </c>
      <c r="N8" s="370">
        <f>RANK(M8,M$6:M$40)</f>
        <v>31</v>
      </c>
      <c r="O8" s="387"/>
      <c r="P8" s="388"/>
      <c r="Q8" s="662"/>
      <c r="R8" s="398">
        <v>3.0000000000000004E-05</v>
      </c>
      <c r="S8" s="399" t="s">
        <v>82</v>
      </c>
      <c r="T8" s="402">
        <v>2</v>
      </c>
      <c r="U8" s="403" t="s">
        <v>117</v>
      </c>
      <c r="V8" s="184"/>
      <c r="W8" s="370">
        <f>IF(V8="","",RANK(V8,V$6:V$40))</f>
      </c>
      <c r="X8" s="184"/>
      <c r="Y8" s="370">
        <f>IF(X8="","",RANK(X8,X$6:X$40))</f>
      </c>
      <c r="Z8" s="184"/>
      <c r="AA8" s="370">
        <f>IF(Z8="","",RANK(Z8,Z$6:Z$40))</f>
      </c>
      <c r="AB8" s="184"/>
      <c r="AC8" s="370">
        <f>IF(AB8="","",RANK(AB8,AB$6:AB$40))</f>
      </c>
      <c r="AD8" s="184"/>
      <c r="AE8" s="370">
        <f>IF(AD8="","",RANK(AD8,AD$6:AD$40))</f>
      </c>
      <c r="AF8" s="184"/>
      <c r="AG8" s="372">
        <f>IF(AF8="","",RANK(AF8,AF$6:AF$40))</f>
      </c>
      <c r="AH8" s="417">
        <f>V8+X8+Z8+AB8</f>
        <v>0</v>
      </c>
      <c r="AI8" s="370">
        <f>RANK(AH8,AH$6:AH$40)</f>
        <v>2</v>
      </c>
      <c r="AJ8" s="388"/>
      <c r="AK8" s="451"/>
    </row>
    <row r="9" spans="1:37" ht="13.5">
      <c r="A9" s="369">
        <f>V9+$R9</f>
        <v>4E-05</v>
      </c>
      <c r="B9" s="370">
        <f>RANK(A9,A$6:A$40)</f>
        <v>30</v>
      </c>
      <c r="C9" s="371">
        <f>X9+$R9</f>
        <v>4E-05</v>
      </c>
      <c r="D9" s="372">
        <f>RANK(C9,C$6:C$40)</f>
        <v>30</v>
      </c>
      <c r="E9" s="369">
        <f>Z9+$R9</f>
        <v>4E-05</v>
      </c>
      <c r="F9" s="370">
        <f>RANK(E9,E$6:E$40)</f>
        <v>30</v>
      </c>
      <c r="G9" s="371">
        <f>AB9+$R9</f>
        <v>4E-05</v>
      </c>
      <c r="H9" s="372">
        <f>RANK(G9,G$6:G$40)</f>
        <v>30</v>
      </c>
      <c r="I9" s="369">
        <f>AD9+$R9</f>
        <v>4E-05</v>
      </c>
      <c r="J9" s="372">
        <f>RANK(I9,I$6:I$40)</f>
        <v>30</v>
      </c>
      <c r="K9" s="369">
        <f>AF9+$R9</f>
        <v>4E-05</v>
      </c>
      <c r="L9" s="370">
        <f>RANK(K9,K$6:K$40)</f>
        <v>30</v>
      </c>
      <c r="M9" s="369">
        <f>AH9+$R9</f>
        <v>4E-05</v>
      </c>
      <c r="N9" s="370">
        <f>RANK(M9,M$6:M$40)</f>
        <v>30</v>
      </c>
      <c r="O9" s="387"/>
      <c r="P9" s="389"/>
      <c r="Q9" s="663"/>
      <c r="R9" s="398">
        <v>4E-05</v>
      </c>
      <c r="S9" s="404" t="s">
        <v>82</v>
      </c>
      <c r="T9" s="405">
        <v>2</v>
      </c>
      <c r="U9" s="406" t="s">
        <v>118</v>
      </c>
      <c r="V9" s="327"/>
      <c r="W9" s="407">
        <f>IF(V9="","",RANK(V9,V$6:V$40))</f>
      </c>
      <c r="X9" s="327"/>
      <c r="Y9" s="407">
        <f>IF(X9="","",RANK(X9,X$6:X$40))</f>
      </c>
      <c r="Z9" s="327"/>
      <c r="AA9" s="407">
        <f>IF(Z9="","",RANK(Z9,Z$6:Z$40))</f>
      </c>
      <c r="AB9" s="327"/>
      <c r="AC9" s="407">
        <f>IF(AB9="","",RANK(AB9,AB$6:AB$40))</f>
      </c>
      <c r="AD9" s="327"/>
      <c r="AE9" s="407">
        <f>IF(AD9="","",RANK(AD9,AD$6:AD$40))</f>
      </c>
      <c r="AF9" s="327"/>
      <c r="AG9" s="452">
        <f>IF(AF9="","",RANK(AF9,AF$6:AF$40))</f>
      </c>
      <c r="AH9" s="418">
        <f>V9+X9+Z9+AB9</f>
        <v>0</v>
      </c>
      <c r="AI9" s="407">
        <f>RANK(AH9,AH$6:AH$40)</f>
        <v>2</v>
      </c>
      <c r="AJ9" s="389"/>
      <c r="AK9" s="453"/>
    </row>
    <row r="10" spans="1:37" ht="15" customHeight="1">
      <c r="A10" s="361"/>
      <c r="B10" s="362"/>
      <c r="C10" s="363"/>
      <c r="D10" s="364"/>
      <c r="E10" s="361"/>
      <c r="F10" s="362"/>
      <c r="G10" s="363"/>
      <c r="H10" s="364"/>
      <c r="I10" s="361"/>
      <c r="J10" s="364"/>
      <c r="K10" s="361"/>
      <c r="L10" s="362"/>
      <c r="M10" s="361"/>
      <c r="N10" s="362"/>
      <c r="O10" s="390">
        <f>AJ10+$R10</f>
        <v>5E-05</v>
      </c>
      <c r="P10" s="391">
        <f>RANK(O10,O$6:O$40)</f>
        <v>2</v>
      </c>
      <c r="Q10" s="408"/>
      <c r="R10" s="398">
        <v>5E-05</v>
      </c>
      <c r="S10" s="409" t="str">
        <f>S6</f>
        <v>明洋</v>
      </c>
      <c r="T10" s="410"/>
      <c r="U10" s="411"/>
      <c r="V10" s="412"/>
      <c r="W10" s="413">
        <f>SUM(V6:V9)-MIN(V6:V9)</f>
        <v>0</v>
      </c>
      <c r="X10" s="412"/>
      <c r="Y10" s="413">
        <f>SUM(X6:X9)-MIN(X6:X9)</f>
        <v>0</v>
      </c>
      <c r="Z10" s="412"/>
      <c r="AA10" s="413">
        <f>SUM(Z6:Z9)-MIN(Z6:Z9)</f>
        <v>0</v>
      </c>
      <c r="AB10" s="412"/>
      <c r="AC10" s="443">
        <f>SUM(AB6:AB9)-MIN(AB6:AB9)</f>
        <v>0</v>
      </c>
      <c r="AD10" s="412"/>
      <c r="AE10" s="444"/>
      <c r="AF10" s="412"/>
      <c r="AG10" s="454"/>
      <c r="AH10" s="412"/>
      <c r="AI10" s="444"/>
      <c r="AJ10" s="455">
        <f>+W10+Y10+AA10</f>
        <v>0</v>
      </c>
      <c r="AK10" s="456">
        <f>RANK(AJ10,AJ$10:AJ$15)</f>
        <v>1</v>
      </c>
    </row>
    <row r="11" spans="1:37" ht="13.5" hidden="1">
      <c r="A11" s="365">
        <f>V11+$R11</f>
        <v>6.000000000000001E-05</v>
      </c>
      <c r="B11" s="366">
        <f>RANK(A11,A$6:A$40)</f>
        <v>29</v>
      </c>
      <c r="C11" s="367">
        <f>X11+$R11</f>
        <v>6.000000000000001E-05</v>
      </c>
      <c r="D11" s="368">
        <f>RANK(C11,C$6:C$40)</f>
        <v>29</v>
      </c>
      <c r="E11" s="365">
        <f>Z11+$R11</f>
        <v>6.000000000000001E-05</v>
      </c>
      <c r="F11" s="366">
        <f>RANK(E11,E$6:E$40)</f>
        <v>29</v>
      </c>
      <c r="G11" s="367">
        <f>AB11+$R11</f>
        <v>6.000000000000001E-05</v>
      </c>
      <c r="H11" s="368">
        <f>RANK(G11,G$6:G$40)</f>
        <v>29</v>
      </c>
      <c r="I11" s="365">
        <f>AD11+$R11</f>
        <v>6.000000000000001E-05</v>
      </c>
      <c r="J11" s="368">
        <f>RANK(I11,I$6:I$40)</f>
        <v>29</v>
      </c>
      <c r="K11" s="365">
        <f>AF11+$R11</f>
        <v>6.000000000000001E-05</v>
      </c>
      <c r="L11" s="366">
        <f>RANK(K11,K$6:K$40)</f>
        <v>29</v>
      </c>
      <c r="M11" s="365">
        <f>AH11+$R11</f>
        <v>6.000000000000001E-05</v>
      </c>
      <c r="N11" s="366">
        <f>RANK(M11,M$6:M$40)</f>
        <v>29</v>
      </c>
      <c r="O11" s="385"/>
      <c r="P11" s="388"/>
      <c r="Q11" s="650"/>
      <c r="R11" s="398">
        <v>6.000000000000001E-05</v>
      </c>
      <c r="S11" s="167"/>
      <c r="T11" s="414"/>
      <c r="U11" s="415"/>
      <c r="V11" s="416"/>
      <c r="W11" s="366">
        <f>IF(V11="","",RANK(V11,V$6:V$40))</f>
      </c>
      <c r="X11" s="416"/>
      <c r="Y11" s="366">
        <f>IF(X11="","",RANK(X11,X$6:X$40))</f>
      </c>
      <c r="Z11" s="416"/>
      <c r="AA11" s="366">
        <f>IF(Z11="","",RANK(Z11,Z$6:Z$40))</f>
      </c>
      <c r="AB11" s="416"/>
      <c r="AC11" s="366">
        <f>IF(AB11="","",RANK(AB11,AB$6:AB$40))</f>
      </c>
      <c r="AD11" s="416"/>
      <c r="AE11" s="366">
        <f>IF(AD11="","",RANK(AD11,AD$6:AD$40))</f>
      </c>
      <c r="AF11" s="416"/>
      <c r="AG11" s="368">
        <f>IF(AF11="","",RANK(AF11,AF$6:AF$40))</f>
      </c>
      <c r="AH11" s="457">
        <f>V11+X11+Z11+AB11</f>
        <v>0</v>
      </c>
      <c r="AI11" s="366">
        <f>RANK(AH11,AH$6:AH$40)</f>
        <v>2</v>
      </c>
      <c r="AJ11" s="386"/>
      <c r="AK11" s="450"/>
    </row>
    <row r="12" spans="1:37" ht="13.5" hidden="1">
      <c r="A12" s="369">
        <f>V12+$R12</f>
        <v>7.000000000000001E-05</v>
      </c>
      <c r="B12" s="370">
        <f>RANK(A12,A$6:A$40)</f>
        <v>28</v>
      </c>
      <c r="C12" s="371">
        <f>X12+$R12</f>
        <v>7.000000000000001E-05</v>
      </c>
      <c r="D12" s="372">
        <f>RANK(C12,C$6:C$40)</f>
        <v>28</v>
      </c>
      <c r="E12" s="369">
        <f>Z12+$R12</f>
        <v>7.000000000000001E-05</v>
      </c>
      <c r="F12" s="370">
        <f>RANK(E12,E$6:E$40)</f>
        <v>28</v>
      </c>
      <c r="G12" s="371">
        <f>AB12+$R12</f>
        <v>7.000000000000001E-05</v>
      </c>
      <c r="H12" s="372">
        <f>RANK(G12,G$6:G$40)</f>
        <v>28</v>
      </c>
      <c r="I12" s="369">
        <f>AD12+$R12</f>
        <v>7.000000000000001E-05</v>
      </c>
      <c r="J12" s="372">
        <f>RANK(I12,I$6:I$40)</f>
        <v>28</v>
      </c>
      <c r="K12" s="369">
        <f>AF12+$R12</f>
        <v>7.000000000000001E-05</v>
      </c>
      <c r="L12" s="370">
        <f>RANK(K12,K$6:K$40)</f>
        <v>28</v>
      </c>
      <c r="M12" s="369">
        <f>AH12+$R12</f>
        <v>7.000000000000001E-05</v>
      </c>
      <c r="N12" s="370">
        <f>RANK(M12,M$6:M$40)</f>
        <v>28</v>
      </c>
      <c r="O12" s="387"/>
      <c r="P12" s="388"/>
      <c r="Q12" s="662"/>
      <c r="R12" s="398">
        <v>7.000000000000001E-05</v>
      </c>
      <c r="S12" s="91"/>
      <c r="T12" s="401"/>
      <c r="U12" s="415"/>
      <c r="V12" s="417"/>
      <c r="W12" s="370">
        <f>IF(V12="","",RANK(V12,V$6:V$40))</f>
      </c>
      <c r="X12" s="417"/>
      <c r="Y12" s="370">
        <f>IF(X12="","",RANK(X12,X$6:X$40))</f>
      </c>
      <c r="Z12" s="417"/>
      <c r="AA12" s="370">
        <f>IF(Z12="","",RANK(Z12,Z$6:Z$40))</f>
      </c>
      <c r="AB12" s="417"/>
      <c r="AC12" s="370">
        <f>IF(AB12="","",RANK(AB12,AB$6:AB$40))</f>
      </c>
      <c r="AD12" s="417"/>
      <c r="AE12" s="370">
        <f>IF(AD12="","",RANK(AD12,AD$6:AD$40))</f>
      </c>
      <c r="AF12" s="417"/>
      <c r="AG12" s="372">
        <f>IF(AF12="","",RANK(AF12,AF$6:AF$40))</f>
      </c>
      <c r="AH12" s="417">
        <f>V12+X12+Z12+AB12</f>
        <v>0</v>
      </c>
      <c r="AI12" s="370">
        <f>RANK(AH12,AH$6:AH$40)</f>
        <v>2</v>
      </c>
      <c r="AJ12" s="388"/>
      <c r="AK12" s="451"/>
    </row>
    <row r="13" spans="1:37" ht="13.5" hidden="1">
      <c r="A13" s="369">
        <f>V13+$R13</f>
        <v>8E-05</v>
      </c>
      <c r="B13" s="370">
        <f>RANK(A13,A$6:A$40)</f>
        <v>27</v>
      </c>
      <c r="C13" s="371">
        <f>X13+$R13</f>
        <v>8E-05</v>
      </c>
      <c r="D13" s="372">
        <f>RANK(C13,C$6:C$40)</f>
        <v>27</v>
      </c>
      <c r="E13" s="369">
        <f>Z13+$R13</f>
        <v>8E-05</v>
      </c>
      <c r="F13" s="370">
        <f>RANK(E13,E$6:E$40)</f>
        <v>27</v>
      </c>
      <c r="G13" s="371">
        <f>AB13+$R13</f>
        <v>8E-05</v>
      </c>
      <c r="H13" s="372">
        <f>RANK(G13,G$6:G$40)</f>
        <v>27</v>
      </c>
      <c r="I13" s="369">
        <f>AD13+$R13</f>
        <v>8E-05</v>
      </c>
      <c r="J13" s="372">
        <f>RANK(I13,I$6:I$40)</f>
        <v>27</v>
      </c>
      <c r="K13" s="369">
        <f>AF13+$R13</f>
        <v>8E-05</v>
      </c>
      <c r="L13" s="370">
        <f>RANK(K13,K$6:K$40)</f>
        <v>27</v>
      </c>
      <c r="M13" s="369">
        <f>AH13+$R13</f>
        <v>8E-05</v>
      </c>
      <c r="N13" s="370">
        <f>RANK(M13,M$6:M$40)</f>
        <v>27</v>
      </c>
      <c r="O13" s="387"/>
      <c r="P13" s="388"/>
      <c r="Q13" s="662"/>
      <c r="R13" s="398">
        <v>8E-05</v>
      </c>
      <c r="S13" s="91"/>
      <c r="T13" s="402"/>
      <c r="U13" s="402"/>
      <c r="V13" s="417"/>
      <c r="W13" s="370">
        <f>IF(V13="","",RANK(V13,V$6:V$40))</f>
      </c>
      <c r="X13" s="417"/>
      <c r="Y13" s="370">
        <f>IF(X13="","",RANK(X13,X$6:X$40))</f>
      </c>
      <c r="Z13" s="417"/>
      <c r="AA13" s="370">
        <f>IF(Z13="","",RANK(Z13,Z$6:Z$40))</f>
      </c>
      <c r="AB13" s="417"/>
      <c r="AC13" s="370">
        <f>IF(AB13="","",RANK(AB13,AB$6:AB$40))</f>
      </c>
      <c r="AD13" s="417"/>
      <c r="AE13" s="370">
        <f>IF(AD13="","",RANK(AD13,AD$6:AD$40))</f>
      </c>
      <c r="AF13" s="417"/>
      <c r="AG13" s="372">
        <f>IF(AF13="","",RANK(AF13,AF$6:AF$40))</f>
      </c>
      <c r="AH13" s="417">
        <f>V13+X13+Z13+AB13</f>
        <v>0</v>
      </c>
      <c r="AI13" s="370">
        <f>RANK(AH13,AH$6:AH$40)</f>
        <v>2</v>
      </c>
      <c r="AJ13" s="388"/>
      <c r="AK13" s="451"/>
    </row>
    <row r="14" spans="1:37" ht="13.5" hidden="1">
      <c r="A14" s="369">
        <f>V14+$R14</f>
        <v>9E-05</v>
      </c>
      <c r="B14" s="370">
        <f>RANK(A14,A$6:A$40)</f>
        <v>26</v>
      </c>
      <c r="C14" s="371">
        <f>X14+$R14</f>
        <v>9E-05</v>
      </c>
      <c r="D14" s="372">
        <f>RANK(C14,C$6:C$40)</f>
        <v>26</v>
      </c>
      <c r="E14" s="369">
        <f>Z14+$R14</f>
        <v>9E-05</v>
      </c>
      <c r="F14" s="370">
        <f>RANK(E14,E$6:E$40)</f>
        <v>26</v>
      </c>
      <c r="G14" s="371">
        <f>AB14+$R14</f>
        <v>9E-05</v>
      </c>
      <c r="H14" s="372">
        <f>RANK(G14,G$6:G$40)</f>
        <v>26</v>
      </c>
      <c r="I14" s="369">
        <f>AD14+$R14</f>
        <v>9E-05</v>
      </c>
      <c r="J14" s="372">
        <f>RANK(I14,I$6:I$40)</f>
        <v>26</v>
      </c>
      <c r="K14" s="369">
        <f>AF14+$R14</f>
        <v>9E-05</v>
      </c>
      <c r="L14" s="370">
        <f>RANK(K14,K$6:K$40)</f>
        <v>26</v>
      </c>
      <c r="M14" s="369">
        <f>AH14+$R14</f>
        <v>9E-05</v>
      </c>
      <c r="N14" s="370">
        <f>RANK(M14,M$6:M$40)</f>
        <v>26</v>
      </c>
      <c r="O14" s="387"/>
      <c r="P14" s="388"/>
      <c r="Q14" s="663"/>
      <c r="R14" s="398">
        <v>9E-05</v>
      </c>
      <c r="S14" s="152"/>
      <c r="T14" s="405"/>
      <c r="U14" s="405"/>
      <c r="V14" s="418"/>
      <c r="W14" s="407">
        <f>IF(V14="","",RANK(V14,V$6:V$40))</f>
      </c>
      <c r="X14" s="418"/>
      <c r="Y14" s="407">
        <f>IF(X14="","",RANK(X14,X$6:X$40))</f>
      </c>
      <c r="Z14" s="418"/>
      <c r="AA14" s="407">
        <f>IF(Z14="","",RANK(Z14,Z$6:Z$40))</f>
      </c>
      <c r="AB14" s="418"/>
      <c r="AC14" s="407">
        <f>IF(AB14="","",RANK(AB14,AB$6:AB$40))</f>
      </c>
      <c r="AD14" s="418"/>
      <c r="AE14" s="407">
        <f>IF(AD14="","",RANK(AD14,AD$6:AD$40))</f>
      </c>
      <c r="AF14" s="418"/>
      <c r="AG14" s="452">
        <f>IF(AF14="","",RANK(AF14,AF$6:AF$40))</f>
      </c>
      <c r="AH14" s="418">
        <f>V14+X14+Z14+AB14</f>
        <v>0</v>
      </c>
      <c r="AI14" s="407">
        <f>RANK(AH14,AH$6:AH$40)</f>
        <v>2</v>
      </c>
      <c r="AJ14" s="389"/>
      <c r="AK14" s="453"/>
    </row>
    <row r="15" spans="1:37" ht="13.5" hidden="1">
      <c r="A15" s="361"/>
      <c r="B15" s="362"/>
      <c r="C15" s="363"/>
      <c r="D15" s="364"/>
      <c r="E15" s="361"/>
      <c r="F15" s="362"/>
      <c r="G15" s="363"/>
      <c r="H15" s="364"/>
      <c r="I15" s="361"/>
      <c r="J15" s="364"/>
      <c r="K15" s="361"/>
      <c r="L15" s="362"/>
      <c r="M15" s="361"/>
      <c r="N15" s="362"/>
      <c r="O15" s="390">
        <f>AJ15+$R15</f>
        <v>0.0001</v>
      </c>
      <c r="P15" s="391">
        <f>RANK(O15,O$6:O$40)</f>
        <v>1</v>
      </c>
      <c r="Q15" s="408"/>
      <c r="R15" s="398">
        <v>0.0001</v>
      </c>
      <c r="S15" s="169">
        <f>S11</f>
        <v>0</v>
      </c>
      <c r="T15" s="410"/>
      <c r="U15" s="411"/>
      <c r="V15" s="412"/>
      <c r="W15" s="413">
        <f>SUM(V11:V14)-MIN(V11:V14)</f>
        <v>0</v>
      </c>
      <c r="X15" s="412"/>
      <c r="Y15" s="413">
        <f>SUM(X11:X14)-MIN(X11:X14)</f>
        <v>0</v>
      </c>
      <c r="Z15" s="412"/>
      <c r="AA15" s="413">
        <f>SUM(Z11:Z14)-MIN(Z11:Z14)</f>
        <v>0</v>
      </c>
      <c r="AB15" s="412"/>
      <c r="AC15" s="444"/>
      <c r="AD15" s="412"/>
      <c r="AE15" s="444"/>
      <c r="AF15" s="412"/>
      <c r="AG15" s="454"/>
      <c r="AH15" s="412"/>
      <c r="AI15" s="444"/>
      <c r="AJ15" s="455">
        <f>+W15+Y15+AA15</f>
        <v>0</v>
      </c>
      <c r="AK15" s="456">
        <f>RANK(AJ15,AJ$10:AJ$15)</f>
        <v>1</v>
      </c>
    </row>
    <row r="16" spans="1:37" ht="13.5">
      <c r="A16" s="373">
        <f aca="true" t="shared" si="0" ref="A16:A40">V16+$R16</f>
        <v>0.00011</v>
      </c>
      <c r="B16" s="374">
        <f aca="true" t="shared" si="1" ref="B16:B40">RANK(A16,A$6:A$40)</f>
        <v>25</v>
      </c>
      <c r="C16" s="375">
        <f aca="true" t="shared" si="2" ref="C16:C40">X16+$R16</f>
        <v>0.00011</v>
      </c>
      <c r="D16" s="376">
        <f aca="true" t="shared" si="3" ref="D16:D40">RANK(C16,C$6:C$40)</f>
        <v>25</v>
      </c>
      <c r="E16" s="373">
        <f aca="true" t="shared" si="4" ref="E16:E40">Z16+$R16</f>
        <v>0.00011</v>
      </c>
      <c r="F16" s="374">
        <f aca="true" t="shared" si="5" ref="F16:F40">RANK(E16,E$6:E$40)</f>
        <v>25</v>
      </c>
      <c r="G16" s="375">
        <f aca="true" t="shared" si="6" ref="G16:G40">AB16+$R16</f>
        <v>0.00011</v>
      </c>
      <c r="H16" s="376">
        <f aca="true" t="shared" si="7" ref="H16:H40">RANK(G16,G$6:G$40)</f>
        <v>25</v>
      </c>
      <c r="I16" s="373">
        <f aca="true" t="shared" si="8" ref="I16:I40">AD16+$R16</f>
        <v>0.00011</v>
      </c>
      <c r="J16" s="376">
        <f aca="true" t="shared" si="9" ref="J16:J40">RANK(I16,I$6:I$40)</f>
        <v>25</v>
      </c>
      <c r="K16" s="373">
        <f aca="true" t="shared" si="10" ref="K16:K40">AF16+$R16</f>
        <v>0.00011</v>
      </c>
      <c r="L16" s="374">
        <f aca="true" t="shared" si="11" ref="L16:L40">RANK(K16,K$6:K$40)</f>
        <v>25</v>
      </c>
      <c r="M16" s="373">
        <f aca="true" t="shared" si="12" ref="M16:M40">AH16+$R16</f>
        <v>0.00011</v>
      </c>
      <c r="N16" s="374">
        <f aca="true" t="shared" si="13" ref="N16:N40">RANK(M16,M$6:M$40)</f>
        <v>25</v>
      </c>
      <c r="O16" s="392"/>
      <c r="P16" s="388"/>
      <c r="Q16" s="181" t="s">
        <v>87</v>
      </c>
      <c r="R16" s="398">
        <v>0.00011</v>
      </c>
      <c r="S16" s="419" t="s">
        <v>82</v>
      </c>
      <c r="T16" s="420">
        <v>3</v>
      </c>
      <c r="U16" s="146" t="s">
        <v>119</v>
      </c>
      <c r="V16" s="417"/>
      <c r="W16" s="370">
        <f aca="true" t="shared" si="14" ref="W16:W40">IF(V16="","",RANK(V16,V$6:V$40))</f>
      </c>
      <c r="X16" s="417"/>
      <c r="Y16" s="370">
        <f aca="true" t="shared" si="15" ref="Y16:Y40">IF(X16="","",RANK(X16,X$6:X$40))</f>
      </c>
      <c r="Z16" s="417"/>
      <c r="AA16" s="370">
        <f aca="true" t="shared" si="16" ref="AA16:AA40">IF(Z16="","",RANK(Z16,Z$6:Z$40))</f>
      </c>
      <c r="AB16" s="417"/>
      <c r="AC16" s="370">
        <f aca="true" t="shared" si="17" ref="AC16:AC40">IF(AB16="","",RANK(AB16,AB$6:AB$40))</f>
      </c>
      <c r="AD16" s="417"/>
      <c r="AE16" s="370">
        <f aca="true" t="shared" si="18" ref="AE16:AE40">IF(AD16="","",RANK(AD16,AD$6:AD$40))</f>
      </c>
      <c r="AF16" s="417"/>
      <c r="AG16" s="372">
        <f aca="true" t="shared" si="19" ref="AG16:AG40">IF(AF16="","",RANK(AF16,AF$6:AF$40))</f>
      </c>
      <c r="AH16" s="417">
        <f aca="true" t="shared" si="20" ref="AH16:AH40">V16+X16+Z16+AB16</f>
        <v>0</v>
      </c>
      <c r="AI16" s="370">
        <f aca="true" t="shared" si="21" ref="AI16:AI40">RANK(AH16,AH$6:AH$40)</f>
        <v>2</v>
      </c>
      <c r="AJ16" s="388"/>
      <c r="AK16" s="451"/>
    </row>
    <row r="17" spans="1:37" ht="13.5">
      <c r="A17" s="369">
        <f t="shared" si="0"/>
        <v>0.00012</v>
      </c>
      <c r="B17" s="370">
        <f t="shared" si="1"/>
        <v>24</v>
      </c>
      <c r="C17" s="371">
        <f t="shared" si="2"/>
        <v>0.00012</v>
      </c>
      <c r="D17" s="372">
        <f t="shared" si="3"/>
        <v>24</v>
      </c>
      <c r="E17" s="369">
        <f t="shared" si="4"/>
        <v>0.00012</v>
      </c>
      <c r="F17" s="370">
        <f t="shared" si="5"/>
        <v>24</v>
      </c>
      <c r="G17" s="371">
        <f t="shared" si="6"/>
        <v>0.00012</v>
      </c>
      <c r="H17" s="372">
        <f t="shared" si="7"/>
        <v>24</v>
      </c>
      <c r="I17" s="369">
        <f t="shared" si="8"/>
        <v>0.00012</v>
      </c>
      <c r="J17" s="372">
        <f t="shared" si="9"/>
        <v>24</v>
      </c>
      <c r="K17" s="369">
        <f t="shared" si="10"/>
        <v>0.00012</v>
      </c>
      <c r="L17" s="370">
        <f t="shared" si="11"/>
        <v>24</v>
      </c>
      <c r="M17" s="369">
        <f t="shared" si="12"/>
        <v>0.00024</v>
      </c>
      <c r="N17" s="370">
        <f t="shared" si="13"/>
        <v>12</v>
      </c>
      <c r="O17" s="387"/>
      <c r="P17" s="388"/>
      <c r="Q17" s="181" t="s">
        <v>87</v>
      </c>
      <c r="R17" s="398">
        <v>0.00012</v>
      </c>
      <c r="S17" s="402" t="s">
        <v>82</v>
      </c>
      <c r="T17" s="420">
        <v>1</v>
      </c>
      <c r="U17" s="415" t="s">
        <v>120</v>
      </c>
      <c r="V17" s="417"/>
      <c r="W17" s="370">
        <f t="shared" si="14"/>
      </c>
      <c r="X17" s="417"/>
      <c r="Y17" s="370">
        <f t="shared" si="15"/>
      </c>
      <c r="Z17" s="417"/>
      <c r="AA17" s="370">
        <f t="shared" si="16"/>
      </c>
      <c r="AB17" s="417"/>
      <c r="AC17" s="370">
        <f t="shared" si="17"/>
      </c>
      <c r="AD17" s="417"/>
      <c r="AE17" s="370">
        <f t="shared" si="18"/>
      </c>
      <c r="AF17" s="417"/>
      <c r="AG17" s="372">
        <f t="shared" si="19"/>
      </c>
      <c r="AH17" s="417">
        <f>V17+X17+Z17+AB17+R17</f>
        <v>0.00012</v>
      </c>
      <c r="AI17" s="370">
        <f t="shared" si="21"/>
        <v>1</v>
      </c>
      <c r="AJ17" s="388"/>
      <c r="AK17" s="451"/>
    </row>
    <row r="18" spans="1:37" ht="13.5">
      <c r="A18" s="369">
        <f t="shared" si="0"/>
        <v>0.00013000000000000002</v>
      </c>
      <c r="B18" s="370">
        <f t="shared" si="1"/>
        <v>23</v>
      </c>
      <c r="C18" s="371">
        <f t="shared" si="2"/>
        <v>0.00013000000000000002</v>
      </c>
      <c r="D18" s="372">
        <f t="shared" si="3"/>
        <v>23</v>
      </c>
      <c r="E18" s="369">
        <f t="shared" si="4"/>
        <v>0.00013000000000000002</v>
      </c>
      <c r="F18" s="370">
        <f t="shared" si="5"/>
        <v>23</v>
      </c>
      <c r="G18" s="371">
        <f t="shared" si="6"/>
        <v>0.00013000000000000002</v>
      </c>
      <c r="H18" s="372">
        <f t="shared" si="7"/>
        <v>23</v>
      </c>
      <c r="I18" s="369">
        <f t="shared" si="8"/>
        <v>0.00013000000000000002</v>
      </c>
      <c r="J18" s="372">
        <f t="shared" si="9"/>
        <v>23</v>
      </c>
      <c r="K18" s="369">
        <f t="shared" si="10"/>
        <v>0.00013000000000000002</v>
      </c>
      <c r="L18" s="370">
        <f t="shared" si="11"/>
        <v>23</v>
      </c>
      <c r="M18" s="369">
        <f t="shared" si="12"/>
        <v>0.00013000000000000002</v>
      </c>
      <c r="N18" s="370">
        <f t="shared" si="13"/>
        <v>24</v>
      </c>
      <c r="O18" s="387"/>
      <c r="P18" s="388"/>
      <c r="Q18" s="181" t="s">
        <v>87</v>
      </c>
      <c r="R18" s="398">
        <v>0.00013000000000000002</v>
      </c>
      <c r="S18" s="402" t="s">
        <v>82</v>
      </c>
      <c r="T18" s="420">
        <v>1</v>
      </c>
      <c r="U18" s="91" t="s">
        <v>121</v>
      </c>
      <c r="V18" s="417"/>
      <c r="W18" s="370">
        <f t="shared" si="14"/>
      </c>
      <c r="X18" s="417"/>
      <c r="Y18" s="370">
        <f t="shared" si="15"/>
      </c>
      <c r="Z18" s="417"/>
      <c r="AA18" s="370">
        <f t="shared" si="16"/>
      </c>
      <c r="AB18" s="417"/>
      <c r="AC18" s="370">
        <f t="shared" si="17"/>
      </c>
      <c r="AD18" s="417"/>
      <c r="AE18" s="370">
        <f t="shared" si="18"/>
      </c>
      <c r="AF18" s="417"/>
      <c r="AG18" s="372">
        <f t="shared" si="19"/>
      </c>
      <c r="AH18" s="417">
        <f t="shared" si="20"/>
        <v>0</v>
      </c>
      <c r="AI18" s="370">
        <f t="shared" si="21"/>
        <v>2</v>
      </c>
      <c r="AJ18" s="388"/>
      <c r="AK18" s="451"/>
    </row>
    <row r="19" spans="1:37" ht="13.5">
      <c r="A19" s="369">
        <f t="shared" si="0"/>
        <v>0.00014000000000000001</v>
      </c>
      <c r="B19" s="370">
        <f t="shared" si="1"/>
        <v>22</v>
      </c>
      <c r="C19" s="371">
        <f t="shared" si="2"/>
        <v>0.00014000000000000001</v>
      </c>
      <c r="D19" s="372">
        <f t="shared" si="3"/>
        <v>22</v>
      </c>
      <c r="E19" s="369">
        <f t="shared" si="4"/>
        <v>0.00014000000000000001</v>
      </c>
      <c r="F19" s="370">
        <f t="shared" si="5"/>
        <v>22</v>
      </c>
      <c r="G19" s="371">
        <f t="shared" si="6"/>
        <v>0.00014000000000000001</v>
      </c>
      <c r="H19" s="372">
        <f t="shared" si="7"/>
        <v>22</v>
      </c>
      <c r="I19" s="369">
        <f t="shared" si="8"/>
        <v>0.00014000000000000001</v>
      </c>
      <c r="J19" s="372">
        <f t="shared" si="9"/>
        <v>22</v>
      </c>
      <c r="K19" s="369">
        <f t="shared" si="10"/>
        <v>0.00014000000000000001</v>
      </c>
      <c r="L19" s="370">
        <f t="shared" si="11"/>
        <v>22</v>
      </c>
      <c r="M19" s="369">
        <f t="shared" si="12"/>
        <v>0.00014000000000000001</v>
      </c>
      <c r="N19" s="370">
        <f t="shared" si="13"/>
        <v>23</v>
      </c>
      <c r="O19" s="387"/>
      <c r="P19" s="388"/>
      <c r="Q19" s="181" t="s">
        <v>87</v>
      </c>
      <c r="R19" s="398">
        <v>0.00014000000000000001</v>
      </c>
      <c r="S19" s="402" t="s">
        <v>82</v>
      </c>
      <c r="T19" s="420">
        <v>1</v>
      </c>
      <c r="U19" s="146" t="s">
        <v>122</v>
      </c>
      <c r="V19" s="417"/>
      <c r="W19" s="370">
        <f t="shared" si="14"/>
      </c>
      <c r="X19" s="417"/>
      <c r="Y19" s="370">
        <f t="shared" si="15"/>
      </c>
      <c r="Z19" s="417"/>
      <c r="AA19" s="370">
        <f t="shared" si="16"/>
      </c>
      <c r="AB19" s="417"/>
      <c r="AC19" s="370">
        <f t="shared" si="17"/>
      </c>
      <c r="AD19" s="417"/>
      <c r="AE19" s="370">
        <f t="shared" si="18"/>
      </c>
      <c r="AF19" s="417"/>
      <c r="AG19" s="372">
        <f t="shared" si="19"/>
      </c>
      <c r="AH19" s="417">
        <f t="shared" si="20"/>
        <v>0</v>
      </c>
      <c r="AI19" s="370">
        <f t="shared" si="21"/>
        <v>2</v>
      </c>
      <c r="AJ19" s="388"/>
      <c r="AK19" s="451"/>
    </row>
    <row r="20" spans="1:37" ht="13.5">
      <c r="A20" s="369">
        <f t="shared" si="0"/>
        <v>0.00015000000000000001</v>
      </c>
      <c r="B20" s="370">
        <f t="shared" si="1"/>
        <v>21</v>
      </c>
      <c r="C20" s="371">
        <f t="shared" si="2"/>
        <v>0.00015000000000000001</v>
      </c>
      <c r="D20" s="372">
        <f t="shared" si="3"/>
        <v>21</v>
      </c>
      <c r="E20" s="369">
        <f t="shared" si="4"/>
        <v>0.00015000000000000001</v>
      </c>
      <c r="F20" s="370">
        <f t="shared" si="5"/>
        <v>21</v>
      </c>
      <c r="G20" s="371">
        <f t="shared" si="6"/>
        <v>0.00015000000000000001</v>
      </c>
      <c r="H20" s="372">
        <f t="shared" si="7"/>
        <v>21</v>
      </c>
      <c r="I20" s="369">
        <f t="shared" si="8"/>
        <v>0.00015000000000000001</v>
      </c>
      <c r="J20" s="372">
        <f t="shared" si="9"/>
        <v>21</v>
      </c>
      <c r="K20" s="369">
        <f t="shared" si="10"/>
        <v>0.00015000000000000001</v>
      </c>
      <c r="L20" s="370">
        <f t="shared" si="11"/>
        <v>21</v>
      </c>
      <c r="M20" s="369">
        <f t="shared" si="12"/>
        <v>0.00015000000000000001</v>
      </c>
      <c r="N20" s="370">
        <f t="shared" si="13"/>
        <v>22</v>
      </c>
      <c r="O20" s="387"/>
      <c r="P20" s="388"/>
      <c r="Q20" s="181" t="s">
        <v>123</v>
      </c>
      <c r="R20" s="398">
        <v>0.00015000000000000001</v>
      </c>
      <c r="S20" s="402" t="s">
        <v>82</v>
      </c>
      <c r="T20" s="421">
        <v>3</v>
      </c>
      <c r="U20" s="172" t="s">
        <v>124</v>
      </c>
      <c r="V20" s="422"/>
      <c r="W20" s="423">
        <f t="shared" si="14"/>
      </c>
      <c r="X20" s="422"/>
      <c r="Y20" s="423">
        <f t="shared" si="15"/>
      </c>
      <c r="Z20" s="422"/>
      <c r="AA20" s="423">
        <f t="shared" si="16"/>
      </c>
      <c r="AB20" s="422"/>
      <c r="AC20" s="423">
        <f t="shared" si="17"/>
      </c>
      <c r="AD20" s="422"/>
      <c r="AE20" s="423">
        <f t="shared" si="18"/>
      </c>
      <c r="AF20" s="422"/>
      <c r="AG20" s="458">
        <f t="shared" si="19"/>
      </c>
      <c r="AH20" s="459">
        <f t="shared" si="20"/>
        <v>0</v>
      </c>
      <c r="AI20" s="423">
        <f t="shared" si="21"/>
        <v>2</v>
      </c>
      <c r="AJ20" s="388" t="s">
        <v>33</v>
      </c>
      <c r="AK20" s="451"/>
    </row>
    <row r="21" spans="1:37" ht="13.5">
      <c r="A21" s="369">
        <f t="shared" si="0"/>
        <v>0.00016</v>
      </c>
      <c r="B21" s="370">
        <f t="shared" si="1"/>
        <v>20</v>
      </c>
      <c r="C21" s="371">
        <f t="shared" si="2"/>
        <v>0.00016</v>
      </c>
      <c r="D21" s="372">
        <f t="shared" si="3"/>
        <v>20</v>
      </c>
      <c r="E21" s="369">
        <f t="shared" si="4"/>
        <v>0.00016</v>
      </c>
      <c r="F21" s="370">
        <f t="shared" si="5"/>
        <v>20</v>
      </c>
      <c r="G21" s="371">
        <f t="shared" si="6"/>
        <v>0.00016</v>
      </c>
      <c r="H21" s="372">
        <f t="shared" si="7"/>
        <v>20</v>
      </c>
      <c r="I21" s="369">
        <f t="shared" si="8"/>
        <v>0.00016</v>
      </c>
      <c r="J21" s="372">
        <f t="shared" si="9"/>
        <v>20</v>
      </c>
      <c r="K21" s="369">
        <f t="shared" si="10"/>
        <v>0.00016</v>
      </c>
      <c r="L21" s="370">
        <f t="shared" si="11"/>
        <v>20</v>
      </c>
      <c r="M21" s="369">
        <f t="shared" si="12"/>
        <v>0.00016</v>
      </c>
      <c r="N21" s="370">
        <f t="shared" si="13"/>
        <v>21</v>
      </c>
      <c r="O21" s="387"/>
      <c r="P21" s="388"/>
      <c r="Q21" s="181" t="s">
        <v>123</v>
      </c>
      <c r="R21" s="398">
        <v>0.00016</v>
      </c>
      <c r="S21" s="402" t="s">
        <v>82</v>
      </c>
      <c r="T21" s="424">
        <v>2</v>
      </c>
      <c r="U21" s="91" t="s">
        <v>125</v>
      </c>
      <c r="V21" s="417"/>
      <c r="W21" s="370">
        <f t="shared" si="14"/>
      </c>
      <c r="X21" s="417"/>
      <c r="Y21" s="370">
        <f t="shared" si="15"/>
      </c>
      <c r="Z21" s="417"/>
      <c r="AA21" s="370">
        <f t="shared" si="16"/>
      </c>
      <c r="AB21" s="417"/>
      <c r="AC21" s="370">
        <f t="shared" si="17"/>
      </c>
      <c r="AD21" s="417"/>
      <c r="AE21" s="370">
        <f t="shared" si="18"/>
      </c>
      <c r="AF21" s="417"/>
      <c r="AG21" s="372">
        <f t="shared" si="19"/>
      </c>
      <c r="AH21" s="417">
        <f t="shared" si="20"/>
        <v>0</v>
      </c>
      <c r="AI21" s="370">
        <f t="shared" si="21"/>
        <v>2</v>
      </c>
      <c r="AJ21" s="388"/>
      <c r="AK21" s="451"/>
    </row>
    <row r="22" spans="1:37" ht="13.5">
      <c r="A22" s="369">
        <f t="shared" si="0"/>
        <v>0.00017</v>
      </c>
      <c r="B22" s="370">
        <f t="shared" si="1"/>
        <v>19</v>
      </c>
      <c r="C22" s="371">
        <f t="shared" si="2"/>
        <v>0.00017</v>
      </c>
      <c r="D22" s="372">
        <f t="shared" si="3"/>
        <v>19</v>
      </c>
      <c r="E22" s="369">
        <f t="shared" si="4"/>
        <v>0.00017</v>
      </c>
      <c r="F22" s="370">
        <f t="shared" si="5"/>
        <v>19</v>
      </c>
      <c r="G22" s="371">
        <f t="shared" si="6"/>
        <v>0.00017</v>
      </c>
      <c r="H22" s="372">
        <f t="shared" si="7"/>
        <v>19</v>
      </c>
      <c r="I22" s="369">
        <f t="shared" si="8"/>
        <v>0.00017</v>
      </c>
      <c r="J22" s="372">
        <f t="shared" si="9"/>
        <v>19</v>
      </c>
      <c r="K22" s="369">
        <f t="shared" si="10"/>
        <v>0.00017</v>
      </c>
      <c r="L22" s="370">
        <f t="shared" si="11"/>
        <v>19</v>
      </c>
      <c r="M22" s="369">
        <f t="shared" si="12"/>
        <v>0.00017</v>
      </c>
      <c r="N22" s="370">
        <f t="shared" si="13"/>
        <v>20</v>
      </c>
      <c r="O22" s="387"/>
      <c r="P22" s="388"/>
      <c r="Q22" s="181" t="s">
        <v>123</v>
      </c>
      <c r="R22" s="398">
        <v>0.00017</v>
      </c>
      <c r="S22" s="402" t="s">
        <v>82</v>
      </c>
      <c r="T22" s="424">
        <v>1</v>
      </c>
      <c r="U22" s="91" t="s">
        <v>126</v>
      </c>
      <c r="V22" s="416"/>
      <c r="W22" s="374">
        <f t="shared" si="14"/>
      </c>
      <c r="X22" s="416"/>
      <c r="Y22" s="374">
        <f t="shared" si="15"/>
      </c>
      <c r="Z22" s="416"/>
      <c r="AA22" s="374">
        <f t="shared" si="16"/>
      </c>
      <c r="AB22" s="416"/>
      <c r="AC22" s="374">
        <f t="shared" si="17"/>
      </c>
      <c r="AD22" s="416"/>
      <c r="AE22" s="374">
        <f t="shared" si="18"/>
      </c>
      <c r="AF22" s="416"/>
      <c r="AG22" s="376">
        <f t="shared" si="19"/>
      </c>
      <c r="AH22" s="417">
        <f t="shared" si="20"/>
        <v>0</v>
      </c>
      <c r="AI22" s="374">
        <f t="shared" si="21"/>
        <v>2</v>
      </c>
      <c r="AJ22" s="388"/>
      <c r="AK22" s="451"/>
    </row>
    <row r="23" spans="1:37" ht="13.5">
      <c r="A23" s="369">
        <f t="shared" si="0"/>
        <v>0.00018</v>
      </c>
      <c r="B23" s="370">
        <f t="shared" si="1"/>
        <v>18</v>
      </c>
      <c r="C23" s="371">
        <f t="shared" si="2"/>
        <v>0.00018</v>
      </c>
      <c r="D23" s="372">
        <f t="shared" si="3"/>
        <v>18</v>
      </c>
      <c r="E23" s="369">
        <f t="shared" si="4"/>
        <v>0.00018</v>
      </c>
      <c r="F23" s="370">
        <f t="shared" si="5"/>
        <v>18</v>
      </c>
      <c r="G23" s="371">
        <f t="shared" si="6"/>
        <v>0.00018</v>
      </c>
      <c r="H23" s="372">
        <f t="shared" si="7"/>
        <v>18</v>
      </c>
      <c r="I23" s="369">
        <f t="shared" si="8"/>
        <v>0.00018</v>
      </c>
      <c r="J23" s="372">
        <f t="shared" si="9"/>
        <v>18</v>
      </c>
      <c r="K23" s="369">
        <f t="shared" si="10"/>
        <v>0.00018</v>
      </c>
      <c r="L23" s="370">
        <f t="shared" si="11"/>
        <v>18</v>
      </c>
      <c r="M23" s="369">
        <f t="shared" si="12"/>
        <v>0.00018</v>
      </c>
      <c r="N23" s="370">
        <f t="shared" si="13"/>
        <v>19</v>
      </c>
      <c r="O23" s="387"/>
      <c r="P23" s="388"/>
      <c r="Q23" s="181" t="s">
        <v>123</v>
      </c>
      <c r="R23" s="398">
        <v>0.00018</v>
      </c>
      <c r="S23" s="402" t="s">
        <v>82</v>
      </c>
      <c r="T23" s="425">
        <v>1</v>
      </c>
      <c r="U23" s="426" t="s">
        <v>127</v>
      </c>
      <c r="V23" s="416"/>
      <c r="W23" s="374">
        <f t="shared" si="14"/>
      </c>
      <c r="X23" s="416"/>
      <c r="Y23" s="374">
        <f t="shared" si="15"/>
      </c>
      <c r="Z23" s="416"/>
      <c r="AA23" s="374">
        <f t="shared" si="16"/>
      </c>
      <c r="AB23" s="416"/>
      <c r="AC23" s="374">
        <f t="shared" si="17"/>
      </c>
      <c r="AD23" s="416"/>
      <c r="AE23" s="374">
        <f t="shared" si="18"/>
      </c>
      <c r="AF23" s="416"/>
      <c r="AG23" s="376">
        <f t="shared" si="19"/>
      </c>
      <c r="AH23" s="416">
        <f t="shared" si="20"/>
        <v>0</v>
      </c>
      <c r="AI23" s="374">
        <f t="shared" si="21"/>
        <v>2</v>
      </c>
      <c r="AJ23" s="388"/>
      <c r="AK23" s="451"/>
    </row>
    <row r="24" spans="1:37" ht="13.5">
      <c r="A24" s="369">
        <f t="shared" si="0"/>
        <v>0.00019</v>
      </c>
      <c r="B24" s="370">
        <f t="shared" si="1"/>
        <v>17</v>
      </c>
      <c r="C24" s="371">
        <f t="shared" si="2"/>
        <v>0.00019</v>
      </c>
      <c r="D24" s="372">
        <f t="shared" si="3"/>
        <v>17</v>
      </c>
      <c r="E24" s="369">
        <f t="shared" si="4"/>
        <v>0.00019</v>
      </c>
      <c r="F24" s="370">
        <f t="shared" si="5"/>
        <v>17</v>
      </c>
      <c r="G24" s="371">
        <f t="shared" si="6"/>
        <v>0.00019</v>
      </c>
      <c r="H24" s="372">
        <f t="shared" si="7"/>
        <v>17</v>
      </c>
      <c r="I24" s="369">
        <f t="shared" si="8"/>
        <v>0.00019</v>
      </c>
      <c r="J24" s="372">
        <f t="shared" si="9"/>
        <v>17</v>
      </c>
      <c r="K24" s="369">
        <f t="shared" si="10"/>
        <v>0.00019</v>
      </c>
      <c r="L24" s="370">
        <f t="shared" si="11"/>
        <v>17</v>
      </c>
      <c r="M24" s="369">
        <f t="shared" si="12"/>
        <v>0.00019</v>
      </c>
      <c r="N24" s="370">
        <f t="shared" si="13"/>
        <v>18</v>
      </c>
      <c r="O24" s="387"/>
      <c r="P24" s="388"/>
      <c r="Q24" s="181" t="s">
        <v>98</v>
      </c>
      <c r="R24" s="398">
        <v>0.00019</v>
      </c>
      <c r="S24" s="146" t="s">
        <v>128</v>
      </c>
      <c r="T24" s="427">
        <v>3</v>
      </c>
      <c r="U24" s="428" t="s">
        <v>129</v>
      </c>
      <c r="V24" s="416"/>
      <c r="W24" s="374">
        <f t="shared" si="14"/>
      </c>
      <c r="X24" s="416"/>
      <c r="Y24" s="374">
        <f t="shared" si="15"/>
      </c>
      <c r="Z24" s="416"/>
      <c r="AA24" s="374">
        <f t="shared" si="16"/>
      </c>
      <c r="AB24" s="416"/>
      <c r="AC24" s="374">
        <f t="shared" si="17"/>
      </c>
      <c r="AD24" s="416"/>
      <c r="AE24" s="374">
        <f t="shared" si="18"/>
      </c>
      <c r="AF24" s="416"/>
      <c r="AG24" s="376">
        <f t="shared" si="19"/>
      </c>
      <c r="AH24" s="417">
        <f t="shared" si="20"/>
        <v>0</v>
      </c>
      <c r="AI24" s="374">
        <f t="shared" si="21"/>
        <v>2</v>
      </c>
      <c r="AJ24" s="388"/>
      <c r="AK24" s="451"/>
    </row>
    <row r="25" spans="1:37" ht="13.5">
      <c r="A25" s="369">
        <f t="shared" si="0"/>
        <v>0.0002</v>
      </c>
      <c r="B25" s="370">
        <f t="shared" si="1"/>
        <v>16</v>
      </c>
      <c r="C25" s="371">
        <f t="shared" si="2"/>
        <v>0.0002</v>
      </c>
      <c r="D25" s="372">
        <f t="shared" si="3"/>
        <v>16</v>
      </c>
      <c r="E25" s="369">
        <f t="shared" si="4"/>
        <v>0.0002</v>
      </c>
      <c r="F25" s="370">
        <f t="shared" si="5"/>
        <v>16</v>
      </c>
      <c r="G25" s="371">
        <f t="shared" si="6"/>
        <v>0.0002</v>
      </c>
      <c r="H25" s="372">
        <f t="shared" si="7"/>
        <v>16</v>
      </c>
      <c r="I25" s="369">
        <f t="shared" si="8"/>
        <v>0.0002</v>
      </c>
      <c r="J25" s="372">
        <f t="shared" si="9"/>
        <v>16</v>
      </c>
      <c r="K25" s="369">
        <f t="shared" si="10"/>
        <v>0.0002</v>
      </c>
      <c r="L25" s="370">
        <f t="shared" si="11"/>
        <v>16</v>
      </c>
      <c r="M25" s="369">
        <f t="shared" si="12"/>
        <v>0.0002</v>
      </c>
      <c r="N25" s="370">
        <f t="shared" si="13"/>
        <v>17</v>
      </c>
      <c r="O25" s="387"/>
      <c r="P25" s="388"/>
      <c r="Q25" s="429" t="s">
        <v>98</v>
      </c>
      <c r="R25" s="398">
        <v>0.0002</v>
      </c>
      <c r="S25" s="430" t="s">
        <v>93</v>
      </c>
      <c r="T25" s="431">
        <v>1</v>
      </c>
      <c r="U25" s="432" t="s">
        <v>130</v>
      </c>
      <c r="V25" s="416"/>
      <c r="W25" s="374">
        <f t="shared" si="14"/>
      </c>
      <c r="X25" s="416"/>
      <c r="Y25" s="374">
        <f t="shared" si="15"/>
      </c>
      <c r="Z25" s="416"/>
      <c r="AA25" s="374">
        <f t="shared" si="16"/>
      </c>
      <c r="AB25" s="416"/>
      <c r="AC25" s="374">
        <f t="shared" si="17"/>
      </c>
      <c r="AD25" s="416"/>
      <c r="AE25" s="374">
        <f t="shared" si="18"/>
      </c>
      <c r="AF25" s="416"/>
      <c r="AG25" s="376">
        <f t="shared" si="19"/>
      </c>
      <c r="AH25" s="417">
        <f t="shared" si="20"/>
        <v>0</v>
      </c>
      <c r="AI25" s="374">
        <f t="shared" si="21"/>
        <v>2</v>
      </c>
      <c r="AJ25" s="388"/>
      <c r="AK25" s="451"/>
    </row>
    <row r="26" spans="1:37" ht="13.5">
      <c r="A26" s="369">
        <f t="shared" si="0"/>
        <v>0.00021</v>
      </c>
      <c r="B26" s="370">
        <f t="shared" si="1"/>
        <v>15</v>
      </c>
      <c r="C26" s="371">
        <f t="shared" si="2"/>
        <v>0.00021</v>
      </c>
      <c r="D26" s="372">
        <f t="shared" si="3"/>
        <v>15</v>
      </c>
      <c r="E26" s="369">
        <f t="shared" si="4"/>
        <v>0.00021</v>
      </c>
      <c r="F26" s="370">
        <f t="shared" si="5"/>
        <v>15</v>
      </c>
      <c r="G26" s="371">
        <f t="shared" si="6"/>
        <v>0.00021</v>
      </c>
      <c r="H26" s="372">
        <f t="shared" si="7"/>
        <v>15</v>
      </c>
      <c r="I26" s="369">
        <f t="shared" si="8"/>
        <v>0.00021</v>
      </c>
      <c r="J26" s="372">
        <f t="shared" si="9"/>
        <v>15</v>
      </c>
      <c r="K26" s="369">
        <f t="shared" si="10"/>
        <v>0.00021</v>
      </c>
      <c r="L26" s="370">
        <f t="shared" si="11"/>
        <v>15</v>
      </c>
      <c r="M26" s="369">
        <f t="shared" si="12"/>
        <v>0.00021</v>
      </c>
      <c r="N26" s="370">
        <f t="shared" si="13"/>
        <v>16</v>
      </c>
      <c r="O26" s="387"/>
      <c r="P26" s="388"/>
      <c r="Q26" s="429" t="s">
        <v>98</v>
      </c>
      <c r="R26" s="398">
        <v>0.00021</v>
      </c>
      <c r="S26" s="430" t="s">
        <v>131</v>
      </c>
      <c r="T26" s="433">
        <v>1</v>
      </c>
      <c r="U26" s="92" t="s">
        <v>132</v>
      </c>
      <c r="V26" s="417"/>
      <c r="W26" s="370">
        <f t="shared" si="14"/>
      </c>
      <c r="X26" s="416"/>
      <c r="Y26" s="370">
        <f t="shared" si="15"/>
      </c>
      <c r="Z26" s="417"/>
      <c r="AA26" s="370">
        <f t="shared" si="16"/>
      </c>
      <c r="AB26" s="417"/>
      <c r="AC26" s="370">
        <f t="shared" si="17"/>
      </c>
      <c r="AD26" s="417"/>
      <c r="AE26" s="370">
        <f t="shared" si="18"/>
      </c>
      <c r="AF26" s="417"/>
      <c r="AG26" s="372">
        <f t="shared" si="19"/>
      </c>
      <c r="AH26" s="417">
        <f t="shared" si="20"/>
        <v>0</v>
      </c>
      <c r="AI26" s="370">
        <f t="shared" si="21"/>
        <v>2</v>
      </c>
      <c r="AJ26" s="388"/>
      <c r="AK26" s="451"/>
    </row>
    <row r="27" spans="1:37" ht="13.5" hidden="1">
      <c r="A27" s="369">
        <f t="shared" si="0"/>
        <v>0.00022</v>
      </c>
      <c r="B27" s="370">
        <f t="shared" si="1"/>
        <v>14</v>
      </c>
      <c r="C27" s="371">
        <f t="shared" si="2"/>
        <v>0.00022</v>
      </c>
      <c r="D27" s="372">
        <f t="shared" si="3"/>
        <v>14</v>
      </c>
      <c r="E27" s="369">
        <f t="shared" si="4"/>
        <v>0.00022</v>
      </c>
      <c r="F27" s="370">
        <f t="shared" si="5"/>
        <v>14</v>
      </c>
      <c r="G27" s="371">
        <f t="shared" si="6"/>
        <v>0.00022</v>
      </c>
      <c r="H27" s="372">
        <f t="shared" si="7"/>
        <v>14</v>
      </c>
      <c r="I27" s="369">
        <f t="shared" si="8"/>
        <v>0.00022</v>
      </c>
      <c r="J27" s="372">
        <f t="shared" si="9"/>
        <v>14</v>
      </c>
      <c r="K27" s="369">
        <f t="shared" si="10"/>
        <v>0.00022</v>
      </c>
      <c r="L27" s="370">
        <f t="shared" si="11"/>
        <v>14</v>
      </c>
      <c r="M27" s="369">
        <f t="shared" si="12"/>
        <v>0.00022</v>
      </c>
      <c r="N27" s="370">
        <f t="shared" si="13"/>
        <v>15</v>
      </c>
      <c r="O27" s="387"/>
      <c r="P27" s="388"/>
      <c r="Q27" s="429"/>
      <c r="R27" s="398">
        <v>0.00022</v>
      </c>
      <c r="S27" s="430"/>
      <c r="T27" s="433"/>
      <c r="U27" s="92"/>
      <c r="V27" s="417"/>
      <c r="W27" s="370">
        <f t="shared" si="14"/>
      </c>
      <c r="X27" s="417"/>
      <c r="Y27" s="370">
        <f t="shared" si="15"/>
      </c>
      <c r="Z27" s="417"/>
      <c r="AA27" s="370">
        <f t="shared" si="16"/>
      </c>
      <c r="AB27" s="417"/>
      <c r="AC27" s="370">
        <f t="shared" si="17"/>
      </c>
      <c r="AD27" s="417"/>
      <c r="AE27" s="370">
        <f t="shared" si="18"/>
      </c>
      <c r="AF27" s="417"/>
      <c r="AG27" s="372">
        <f t="shared" si="19"/>
      </c>
      <c r="AH27" s="417">
        <f t="shared" si="20"/>
        <v>0</v>
      </c>
      <c r="AI27" s="370">
        <f t="shared" si="21"/>
        <v>2</v>
      </c>
      <c r="AJ27" s="388"/>
      <c r="AK27" s="451"/>
    </row>
    <row r="28" spans="1:37" ht="13.5" hidden="1">
      <c r="A28" s="369">
        <f t="shared" si="0"/>
        <v>0.00023</v>
      </c>
      <c r="B28" s="370">
        <f t="shared" si="1"/>
        <v>13</v>
      </c>
      <c r="C28" s="371">
        <f t="shared" si="2"/>
        <v>0.00023</v>
      </c>
      <c r="D28" s="372">
        <f t="shared" si="3"/>
        <v>13</v>
      </c>
      <c r="E28" s="369">
        <f t="shared" si="4"/>
        <v>0.00023</v>
      </c>
      <c r="F28" s="370">
        <f t="shared" si="5"/>
        <v>13</v>
      </c>
      <c r="G28" s="371">
        <f t="shared" si="6"/>
        <v>0.00023</v>
      </c>
      <c r="H28" s="372">
        <f t="shared" si="7"/>
        <v>13</v>
      </c>
      <c r="I28" s="369">
        <f t="shared" si="8"/>
        <v>0.00023</v>
      </c>
      <c r="J28" s="372">
        <f t="shared" si="9"/>
        <v>13</v>
      </c>
      <c r="K28" s="369">
        <f t="shared" si="10"/>
        <v>0.00023</v>
      </c>
      <c r="L28" s="370">
        <f t="shared" si="11"/>
        <v>13</v>
      </c>
      <c r="M28" s="369">
        <f t="shared" si="12"/>
        <v>0.00023</v>
      </c>
      <c r="N28" s="370">
        <f t="shared" si="13"/>
        <v>14</v>
      </c>
      <c r="O28" s="387"/>
      <c r="P28" s="388"/>
      <c r="Q28" s="429"/>
      <c r="R28" s="398">
        <v>0.00023</v>
      </c>
      <c r="S28" s="430"/>
      <c r="T28" s="433"/>
      <c r="U28" s="92"/>
      <c r="V28" s="417"/>
      <c r="W28" s="370">
        <f t="shared" si="14"/>
      </c>
      <c r="X28" s="417"/>
      <c r="Y28" s="370">
        <f t="shared" si="15"/>
      </c>
      <c r="Z28" s="417"/>
      <c r="AA28" s="370">
        <f t="shared" si="16"/>
      </c>
      <c r="AB28" s="417"/>
      <c r="AC28" s="370">
        <f t="shared" si="17"/>
      </c>
      <c r="AD28" s="417"/>
      <c r="AE28" s="370">
        <f t="shared" si="18"/>
      </c>
      <c r="AF28" s="417"/>
      <c r="AG28" s="372">
        <f t="shared" si="19"/>
      </c>
      <c r="AH28" s="417">
        <f t="shared" si="20"/>
        <v>0</v>
      </c>
      <c r="AI28" s="370">
        <f t="shared" si="21"/>
        <v>2</v>
      </c>
      <c r="AJ28" s="460"/>
      <c r="AK28" s="461"/>
    </row>
    <row r="29" spans="1:37" ht="13.5" hidden="1">
      <c r="A29" s="369">
        <f t="shared" si="0"/>
        <v>0.00024</v>
      </c>
      <c r="B29" s="370">
        <f t="shared" si="1"/>
        <v>12</v>
      </c>
      <c r="C29" s="371">
        <f t="shared" si="2"/>
        <v>0.00024</v>
      </c>
      <c r="D29" s="372">
        <f t="shared" si="3"/>
        <v>12</v>
      </c>
      <c r="E29" s="369">
        <f t="shared" si="4"/>
        <v>0.00024</v>
      </c>
      <c r="F29" s="370">
        <f t="shared" si="5"/>
        <v>12</v>
      </c>
      <c r="G29" s="371">
        <f t="shared" si="6"/>
        <v>0.00024</v>
      </c>
      <c r="H29" s="372">
        <f t="shared" si="7"/>
        <v>12</v>
      </c>
      <c r="I29" s="369">
        <f t="shared" si="8"/>
        <v>0.00024</v>
      </c>
      <c r="J29" s="372">
        <f t="shared" si="9"/>
        <v>12</v>
      </c>
      <c r="K29" s="369">
        <f t="shared" si="10"/>
        <v>0.00024</v>
      </c>
      <c r="L29" s="370">
        <f t="shared" si="11"/>
        <v>12</v>
      </c>
      <c r="M29" s="369">
        <f t="shared" si="12"/>
        <v>0.00024</v>
      </c>
      <c r="N29" s="370">
        <f t="shared" si="13"/>
        <v>12</v>
      </c>
      <c r="O29" s="387"/>
      <c r="P29" s="388"/>
      <c r="Q29" s="434"/>
      <c r="R29" s="435">
        <v>0.00024</v>
      </c>
      <c r="S29" s="436"/>
      <c r="T29" s="431"/>
      <c r="U29" s="432"/>
      <c r="V29" s="416"/>
      <c r="W29" s="374">
        <f t="shared" si="14"/>
      </c>
      <c r="X29" s="416"/>
      <c r="Y29" s="374">
        <f t="shared" si="15"/>
      </c>
      <c r="Z29" s="416"/>
      <c r="AA29" s="374">
        <f t="shared" si="16"/>
      </c>
      <c r="AB29" s="416"/>
      <c r="AC29" s="374">
        <f t="shared" si="17"/>
      </c>
      <c r="AD29" s="416"/>
      <c r="AE29" s="374">
        <f t="shared" si="18"/>
      </c>
      <c r="AF29" s="416"/>
      <c r="AG29" s="376">
        <f t="shared" si="19"/>
      </c>
      <c r="AH29" s="416">
        <f t="shared" si="20"/>
        <v>0</v>
      </c>
      <c r="AI29" s="374">
        <f t="shared" si="21"/>
        <v>2</v>
      </c>
      <c r="AJ29" s="388"/>
      <c r="AK29" s="451"/>
    </row>
    <row r="30" spans="1:37" ht="13.5" hidden="1">
      <c r="A30" s="369">
        <f t="shared" si="0"/>
        <v>0.00025</v>
      </c>
      <c r="B30" s="370">
        <f t="shared" si="1"/>
        <v>11</v>
      </c>
      <c r="C30" s="371">
        <f t="shared" si="2"/>
        <v>0.00025</v>
      </c>
      <c r="D30" s="372">
        <f t="shared" si="3"/>
        <v>11</v>
      </c>
      <c r="E30" s="369">
        <f t="shared" si="4"/>
        <v>0.00025</v>
      </c>
      <c r="F30" s="370">
        <f t="shared" si="5"/>
        <v>11</v>
      </c>
      <c r="G30" s="371">
        <f t="shared" si="6"/>
        <v>0.00025</v>
      </c>
      <c r="H30" s="372">
        <f t="shared" si="7"/>
        <v>11</v>
      </c>
      <c r="I30" s="369">
        <f t="shared" si="8"/>
        <v>0.00025</v>
      </c>
      <c r="J30" s="372">
        <f t="shared" si="9"/>
        <v>11</v>
      </c>
      <c r="K30" s="369">
        <f t="shared" si="10"/>
        <v>0.00025</v>
      </c>
      <c r="L30" s="370">
        <f t="shared" si="11"/>
        <v>11</v>
      </c>
      <c r="M30" s="369">
        <f t="shared" si="12"/>
        <v>0.00025</v>
      </c>
      <c r="N30" s="370">
        <f t="shared" si="13"/>
        <v>11</v>
      </c>
      <c r="O30" s="387"/>
      <c r="P30" s="388"/>
      <c r="Q30" s="429"/>
      <c r="R30" s="398">
        <v>0.00025</v>
      </c>
      <c r="S30" s="437"/>
      <c r="T30" s="431"/>
      <c r="U30" s="432"/>
      <c r="V30" s="416"/>
      <c r="W30" s="374">
        <f t="shared" si="14"/>
      </c>
      <c r="X30" s="416"/>
      <c r="Y30" s="374">
        <f t="shared" si="15"/>
      </c>
      <c r="Z30" s="416"/>
      <c r="AA30" s="374">
        <f t="shared" si="16"/>
      </c>
      <c r="AB30" s="416"/>
      <c r="AC30" s="374">
        <f t="shared" si="17"/>
      </c>
      <c r="AD30" s="416"/>
      <c r="AE30" s="374">
        <f t="shared" si="18"/>
      </c>
      <c r="AF30" s="416"/>
      <c r="AG30" s="376">
        <f t="shared" si="19"/>
      </c>
      <c r="AH30" s="416">
        <f t="shared" si="20"/>
        <v>0</v>
      </c>
      <c r="AI30" s="374">
        <f t="shared" si="21"/>
        <v>2</v>
      </c>
      <c r="AJ30" s="388" t="s">
        <v>33</v>
      </c>
      <c r="AK30" s="451"/>
    </row>
    <row r="31" spans="1:37" ht="13.5" hidden="1">
      <c r="A31" s="369">
        <f t="shared" si="0"/>
        <v>0.00026000000000000003</v>
      </c>
      <c r="B31" s="370">
        <f t="shared" si="1"/>
        <v>10</v>
      </c>
      <c r="C31" s="371">
        <f t="shared" si="2"/>
        <v>0.00026000000000000003</v>
      </c>
      <c r="D31" s="372">
        <f t="shared" si="3"/>
        <v>10</v>
      </c>
      <c r="E31" s="369">
        <f t="shared" si="4"/>
        <v>0.00026000000000000003</v>
      </c>
      <c r="F31" s="370">
        <f t="shared" si="5"/>
        <v>10</v>
      </c>
      <c r="G31" s="371">
        <f t="shared" si="6"/>
        <v>0.00026000000000000003</v>
      </c>
      <c r="H31" s="372">
        <f t="shared" si="7"/>
        <v>10</v>
      </c>
      <c r="I31" s="369">
        <f t="shared" si="8"/>
        <v>0.00026000000000000003</v>
      </c>
      <c r="J31" s="372">
        <f t="shared" si="9"/>
        <v>10</v>
      </c>
      <c r="K31" s="369">
        <f t="shared" si="10"/>
        <v>0.00026000000000000003</v>
      </c>
      <c r="L31" s="370">
        <f t="shared" si="11"/>
        <v>10</v>
      </c>
      <c r="M31" s="369">
        <f t="shared" si="12"/>
        <v>0.00026000000000000003</v>
      </c>
      <c r="N31" s="370">
        <f t="shared" si="13"/>
        <v>10</v>
      </c>
      <c r="O31" s="387"/>
      <c r="P31" s="388"/>
      <c r="Q31" s="429"/>
      <c r="R31" s="398">
        <v>0.00026000000000000003</v>
      </c>
      <c r="S31" s="437"/>
      <c r="T31" s="433"/>
      <c r="U31" s="92"/>
      <c r="V31" s="417"/>
      <c r="W31" s="370">
        <f t="shared" si="14"/>
      </c>
      <c r="X31" s="417"/>
      <c r="Y31" s="370">
        <f t="shared" si="15"/>
      </c>
      <c r="Z31" s="417"/>
      <c r="AA31" s="370">
        <f t="shared" si="16"/>
      </c>
      <c r="AB31" s="417"/>
      <c r="AC31" s="370">
        <f t="shared" si="17"/>
      </c>
      <c r="AD31" s="417"/>
      <c r="AE31" s="370">
        <f t="shared" si="18"/>
      </c>
      <c r="AF31" s="417"/>
      <c r="AG31" s="372">
        <f t="shared" si="19"/>
      </c>
      <c r="AH31" s="417">
        <f t="shared" si="20"/>
        <v>0</v>
      </c>
      <c r="AI31" s="370">
        <f t="shared" si="21"/>
        <v>2</v>
      </c>
      <c r="AJ31" s="388"/>
      <c r="AK31" s="451"/>
    </row>
    <row r="32" spans="1:37" ht="13.5" hidden="1">
      <c r="A32" s="369">
        <f t="shared" si="0"/>
        <v>0.00027000000000000006</v>
      </c>
      <c r="B32" s="370">
        <f t="shared" si="1"/>
        <v>9</v>
      </c>
      <c r="C32" s="371">
        <f t="shared" si="2"/>
        <v>0.00027000000000000006</v>
      </c>
      <c r="D32" s="372">
        <f t="shared" si="3"/>
        <v>9</v>
      </c>
      <c r="E32" s="369">
        <f t="shared" si="4"/>
        <v>0.00027000000000000006</v>
      </c>
      <c r="F32" s="370">
        <f t="shared" si="5"/>
        <v>9</v>
      </c>
      <c r="G32" s="371">
        <f t="shared" si="6"/>
        <v>0.00027000000000000006</v>
      </c>
      <c r="H32" s="372">
        <f t="shared" si="7"/>
        <v>9</v>
      </c>
      <c r="I32" s="369">
        <f t="shared" si="8"/>
        <v>0.00027000000000000006</v>
      </c>
      <c r="J32" s="372">
        <f t="shared" si="9"/>
        <v>9</v>
      </c>
      <c r="K32" s="369">
        <f t="shared" si="10"/>
        <v>0.00027000000000000006</v>
      </c>
      <c r="L32" s="370">
        <f t="shared" si="11"/>
        <v>9</v>
      </c>
      <c r="M32" s="369">
        <f t="shared" si="12"/>
        <v>0.00027000000000000006</v>
      </c>
      <c r="N32" s="370">
        <f t="shared" si="13"/>
        <v>9</v>
      </c>
      <c r="O32" s="387"/>
      <c r="P32" s="388"/>
      <c r="Q32" s="429"/>
      <c r="R32" s="398">
        <v>0.00027000000000000006</v>
      </c>
      <c r="S32" s="437"/>
      <c r="T32" s="433"/>
      <c r="U32" s="92"/>
      <c r="V32" s="417"/>
      <c r="W32" s="370">
        <f t="shared" si="14"/>
      </c>
      <c r="X32" s="417"/>
      <c r="Y32" s="370">
        <f t="shared" si="15"/>
      </c>
      <c r="Z32" s="417"/>
      <c r="AA32" s="370">
        <f t="shared" si="16"/>
      </c>
      <c r="AB32" s="417"/>
      <c r="AC32" s="370">
        <f t="shared" si="17"/>
      </c>
      <c r="AD32" s="417"/>
      <c r="AE32" s="370">
        <f t="shared" si="18"/>
      </c>
      <c r="AF32" s="417"/>
      <c r="AG32" s="372">
        <f t="shared" si="19"/>
      </c>
      <c r="AH32" s="417">
        <f t="shared" si="20"/>
        <v>0</v>
      </c>
      <c r="AI32" s="370">
        <f t="shared" si="21"/>
        <v>2</v>
      </c>
      <c r="AJ32" s="388"/>
      <c r="AK32" s="451"/>
    </row>
    <row r="33" spans="1:37" ht="13.5" hidden="1">
      <c r="A33" s="369">
        <f t="shared" si="0"/>
        <v>0.00028000000000000003</v>
      </c>
      <c r="B33" s="370">
        <f t="shared" si="1"/>
        <v>8</v>
      </c>
      <c r="C33" s="371">
        <f t="shared" si="2"/>
        <v>0.00028000000000000003</v>
      </c>
      <c r="D33" s="372">
        <f t="shared" si="3"/>
        <v>8</v>
      </c>
      <c r="E33" s="369">
        <f t="shared" si="4"/>
        <v>0.00028000000000000003</v>
      </c>
      <c r="F33" s="370">
        <f t="shared" si="5"/>
        <v>8</v>
      </c>
      <c r="G33" s="371">
        <f t="shared" si="6"/>
        <v>0.00028000000000000003</v>
      </c>
      <c r="H33" s="372">
        <f t="shared" si="7"/>
        <v>8</v>
      </c>
      <c r="I33" s="369">
        <f t="shared" si="8"/>
        <v>0.00028000000000000003</v>
      </c>
      <c r="J33" s="372">
        <f t="shared" si="9"/>
        <v>8</v>
      </c>
      <c r="K33" s="369">
        <f t="shared" si="10"/>
        <v>0.00028000000000000003</v>
      </c>
      <c r="L33" s="370">
        <f t="shared" si="11"/>
        <v>8</v>
      </c>
      <c r="M33" s="369">
        <f t="shared" si="12"/>
        <v>0.00028000000000000003</v>
      </c>
      <c r="N33" s="370">
        <f t="shared" si="13"/>
        <v>8</v>
      </c>
      <c r="O33" s="387"/>
      <c r="P33" s="388"/>
      <c r="Q33" s="429"/>
      <c r="R33" s="398">
        <v>0.00028000000000000003</v>
      </c>
      <c r="S33" s="437"/>
      <c r="T33" s="433"/>
      <c r="U33" s="92"/>
      <c r="V33" s="417"/>
      <c r="W33" s="370">
        <f t="shared" si="14"/>
      </c>
      <c r="X33" s="417"/>
      <c r="Y33" s="370">
        <f t="shared" si="15"/>
      </c>
      <c r="Z33" s="417"/>
      <c r="AA33" s="370">
        <f t="shared" si="16"/>
      </c>
      <c r="AB33" s="417"/>
      <c r="AC33" s="370">
        <f t="shared" si="17"/>
      </c>
      <c r="AD33" s="417"/>
      <c r="AE33" s="370">
        <f t="shared" si="18"/>
      </c>
      <c r="AF33" s="417"/>
      <c r="AG33" s="372">
        <f t="shared" si="19"/>
      </c>
      <c r="AH33" s="417">
        <f t="shared" si="20"/>
        <v>0</v>
      </c>
      <c r="AI33" s="370">
        <f t="shared" si="21"/>
        <v>2</v>
      </c>
      <c r="AJ33" s="388"/>
      <c r="AK33" s="451"/>
    </row>
    <row r="34" spans="1:37" ht="13.5" hidden="1">
      <c r="A34" s="369">
        <f t="shared" si="0"/>
        <v>0.00029000000000000006</v>
      </c>
      <c r="B34" s="370">
        <f t="shared" si="1"/>
        <v>7</v>
      </c>
      <c r="C34" s="371">
        <f t="shared" si="2"/>
        <v>0.00029000000000000006</v>
      </c>
      <c r="D34" s="372">
        <f t="shared" si="3"/>
        <v>7</v>
      </c>
      <c r="E34" s="369">
        <f t="shared" si="4"/>
        <v>0.00029000000000000006</v>
      </c>
      <c r="F34" s="370">
        <f t="shared" si="5"/>
        <v>7</v>
      </c>
      <c r="G34" s="371">
        <f t="shared" si="6"/>
        <v>0.00029000000000000006</v>
      </c>
      <c r="H34" s="372">
        <f t="shared" si="7"/>
        <v>7</v>
      </c>
      <c r="I34" s="369">
        <f t="shared" si="8"/>
        <v>0.00029000000000000006</v>
      </c>
      <c r="J34" s="372">
        <f t="shared" si="9"/>
        <v>7</v>
      </c>
      <c r="K34" s="369">
        <f t="shared" si="10"/>
        <v>0.00029000000000000006</v>
      </c>
      <c r="L34" s="370">
        <f t="shared" si="11"/>
        <v>7</v>
      </c>
      <c r="M34" s="369">
        <f t="shared" si="12"/>
        <v>0.00029000000000000006</v>
      </c>
      <c r="N34" s="370">
        <f t="shared" si="13"/>
        <v>7</v>
      </c>
      <c r="O34" s="387"/>
      <c r="P34" s="388"/>
      <c r="Q34" s="429"/>
      <c r="R34" s="398">
        <v>0.00029000000000000006</v>
      </c>
      <c r="S34" s="437"/>
      <c r="T34" s="433"/>
      <c r="U34" s="92"/>
      <c r="V34" s="417"/>
      <c r="W34" s="370">
        <f t="shared" si="14"/>
      </c>
      <c r="X34" s="417"/>
      <c r="Y34" s="370">
        <f t="shared" si="15"/>
      </c>
      <c r="Z34" s="417"/>
      <c r="AA34" s="370">
        <f t="shared" si="16"/>
      </c>
      <c r="AB34" s="417"/>
      <c r="AC34" s="370">
        <f t="shared" si="17"/>
      </c>
      <c r="AD34" s="417"/>
      <c r="AE34" s="370">
        <f t="shared" si="18"/>
      </c>
      <c r="AF34" s="417"/>
      <c r="AG34" s="372">
        <f t="shared" si="19"/>
      </c>
      <c r="AH34" s="417">
        <f t="shared" si="20"/>
        <v>0</v>
      </c>
      <c r="AI34" s="370">
        <f t="shared" si="21"/>
        <v>2</v>
      </c>
      <c r="AJ34" s="388"/>
      <c r="AK34" s="451"/>
    </row>
    <row r="35" spans="1:37" ht="13.5" hidden="1">
      <c r="A35" s="369">
        <f t="shared" si="0"/>
        <v>0.00030000000000000003</v>
      </c>
      <c r="B35" s="370">
        <f t="shared" si="1"/>
        <v>6</v>
      </c>
      <c r="C35" s="371">
        <f t="shared" si="2"/>
        <v>0.00030000000000000003</v>
      </c>
      <c r="D35" s="372">
        <f t="shared" si="3"/>
        <v>6</v>
      </c>
      <c r="E35" s="369">
        <f t="shared" si="4"/>
        <v>0.00030000000000000003</v>
      </c>
      <c r="F35" s="370">
        <f t="shared" si="5"/>
        <v>6</v>
      </c>
      <c r="G35" s="371">
        <f t="shared" si="6"/>
        <v>0.00030000000000000003</v>
      </c>
      <c r="H35" s="372">
        <f t="shared" si="7"/>
        <v>6</v>
      </c>
      <c r="I35" s="369">
        <f t="shared" si="8"/>
        <v>0.00030000000000000003</v>
      </c>
      <c r="J35" s="372">
        <f t="shared" si="9"/>
        <v>6</v>
      </c>
      <c r="K35" s="369">
        <f t="shared" si="10"/>
        <v>0.00030000000000000003</v>
      </c>
      <c r="L35" s="370">
        <f t="shared" si="11"/>
        <v>6</v>
      </c>
      <c r="M35" s="369">
        <f t="shared" si="12"/>
        <v>0.00030000000000000003</v>
      </c>
      <c r="N35" s="370">
        <f t="shared" si="13"/>
        <v>6</v>
      </c>
      <c r="O35" s="387"/>
      <c r="P35" s="388"/>
      <c r="Q35" s="429"/>
      <c r="R35" s="398">
        <v>0.00030000000000000003</v>
      </c>
      <c r="S35" s="437"/>
      <c r="T35" s="433"/>
      <c r="U35" s="92"/>
      <c r="V35" s="417"/>
      <c r="W35" s="370">
        <f t="shared" si="14"/>
      </c>
      <c r="X35" s="417"/>
      <c r="Y35" s="370">
        <f t="shared" si="15"/>
      </c>
      <c r="Z35" s="417"/>
      <c r="AA35" s="370">
        <f t="shared" si="16"/>
      </c>
      <c r="AB35" s="417"/>
      <c r="AC35" s="370">
        <f t="shared" si="17"/>
      </c>
      <c r="AD35" s="417"/>
      <c r="AE35" s="370">
        <f t="shared" si="18"/>
      </c>
      <c r="AF35" s="417"/>
      <c r="AG35" s="372">
        <f t="shared" si="19"/>
      </c>
      <c r="AH35" s="417">
        <f t="shared" si="20"/>
        <v>0</v>
      </c>
      <c r="AI35" s="370">
        <f t="shared" si="21"/>
        <v>2</v>
      </c>
      <c r="AJ35" s="388"/>
      <c r="AK35" s="451"/>
    </row>
    <row r="36" spans="1:37" ht="13.5" hidden="1">
      <c r="A36" s="369">
        <f t="shared" si="0"/>
        <v>0.00031000000000000005</v>
      </c>
      <c r="B36" s="370">
        <f t="shared" si="1"/>
        <v>5</v>
      </c>
      <c r="C36" s="371">
        <f t="shared" si="2"/>
        <v>0.00031000000000000005</v>
      </c>
      <c r="D36" s="372">
        <f t="shared" si="3"/>
        <v>5</v>
      </c>
      <c r="E36" s="369">
        <f t="shared" si="4"/>
        <v>0.00031000000000000005</v>
      </c>
      <c r="F36" s="370">
        <f t="shared" si="5"/>
        <v>5</v>
      </c>
      <c r="G36" s="371">
        <f t="shared" si="6"/>
        <v>0.00031000000000000005</v>
      </c>
      <c r="H36" s="372">
        <f t="shared" si="7"/>
        <v>5</v>
      </c>
      <c r="I36" s="369">
        <f t="shared" si="8"/>
        <v>0.00031000000000000005</v>
      </c>
      <c r="J36" s="372">
        <f t="shared" si="9"/>
        <v>5</v>
      </c>
      <c r="K36" s="369">
        <f t="shared" si="10"/>
        <v>0.00031000000000000005</v>
      </c>
      <c r="L36" s="370">
        <f t="shared" si="11"/>
        <v>5</v>
      </c>
      <c r="M36" s="369">
        <f t="shared" si="12"/>
        <v>0.00031000000000000005</v>
      </c>
      <c r="N36" s="370">
        <f t="shared" si="13"/>
        <v>5</v>
      </c>
      <c r="O36" s="387"/>
      <c r="P36" s="388"/>
      <c r="Q36" s="429"/>
      <c r="R36" s="398">
        <v>0.00031000000000000005</v>
      </c>
      <c r="S36" s="437"/>
      <c r="T36" s="431"/>
      <c r="U36" s="432"/>
      <c r="V36" s="416"/>
      <c r="W36" s="374">
        <f t="shared" si="14"/>
      </c>
      <c r="X36" s="416"/>
      <c r="Y36" s="374">
        <f t="shared" si="15"/>
      </c>
      <c r="Z36" s="416"/>
      <c r="AA36" s="374">
        <f t="shared" si="16"/>
      </c>
      <c r="AB36" s="416"/>
      <c r="AC36" s="374">
        <f t="shared" si="17"/>
      </c>
      <c r="AD36" s="416"/>
      <c r="AE36" s="374">
        <f t="shared" si="18"/>
      </c>
      <c r="AF36" s="416"/>
      <c r="AG36" s="376">
        <f t="shared" si="19"/>
      </c>
      <c r="AH36" s="416">
        <f t="shared" si="20"/>
        <v>0</v>
      </c>
      <c r="AI36" s="374">
        <f t="shared" si="21"/>
        <v>2</v>
      </c>
      <c r="AJ36" s="388"/>
      <c r="AK36" s="451"/>
    </row>
    <row r="37" spans="1:37" ht="13.5" hidden="1">
      <c r="A37" s="369">
        <f t="shared" si="0"/>
        <v>0.00032</v>
      </c>
      <c r="B37" s="370">
        <f t="shared" si="1"/>
        <v>4</v>
      </c>
      <c r="C37" s="371">
        <f t="shared" si="2"/>
        <v>0.00032</v>
      </c>
      <c r="D37" s="372">
        <f t="shared" si="3"/>
        <v>4</v>
      </c>
      <c r="E37" s="369">
        <f t="shared" si="4"/>
        <v>0.00032</v>
      </c>
      <c r="F37" s="370">
        <f t="shared" si="5"/>
        <v>4</v>
      </c>
      <c r="G37" s="371">
        <f t="shared" si="6"/>
        <v>0.00032</v>
      </c>
      <c r="H37" s="372">
        <f t="shared" si="7"/>
        <v>4</v>
      </c>
      <c r="I37" s="369">
        <f t="shared" si="8"/>
        <v>0.00032</v>
      </c>
      <c r="J37" s="372">
        <f t="shared" si="9"/>
        <v>4</v>
      </c>
      <c r="K37" s="369">
        <f t="shared" si="10"/>
        <v>0.00032</v>
      </c>
      <c r="L37" s="370">
        <f t="shared" si="11"/>
        <v>4</v>
      </c>
      <c r="M37" s="369">
        <f t="shared" si="12"/>
        <v>0.00032</v>
      </c>
      <c r="N37" s="370">
        <f t="shared" si="13"/>
        <v>4</v>
      </c>
      <c r="O37" s="387"/>
      <c r="P37" s="388"/>
      <c r="Q37" s="429"/>
      <c r="R37" s="398">
        <v>0.00032</v>
      </c>
      <c r="S37" s="437"/>
      <c r="T37" s="433"/>
      <c r="U37" s="92"/>
      <c r="V37" s="417"/>
      <c r="W37" s="370">
        <f t="shared" si="14"/>
      </c>
      <c r="X37" s="417"/>
      <c r="Y37" s="370">
        <f t="shared" si="15"/>
      </c>
      <c r="Z37" s="417"/>
      <c r="AA37" s="370">
        <f t="shared" si="16"/>
      </c>
      <c r="AB37" s="417"/>
      <c r="AC37" s="370">
        <f t="shared" si="17"/>
      </c>
      <c r="AD37" s="417"/>
      <c r="AE37" s="370">
        <f t="shared" si="18"/>
      </c>
      <c r="AF37" s="417"/>
      <c r="AG37" s="372">
        <f t="shared" si="19"/>
      </c>
      <c r="AH37" s="417">
        <f t="shared" si="20"/>
        <v>0</v>
      </c>
      <c r="AI37" s="370">
        <f t="shared" si="21"/>
        <v>2</v>
      </c>
      <c r="AJ37" s="388" t="s">
        <v>33</v>
      </c>
      <c r="AK37" s="451"/>
    </row>
    <row r="38" spans="1:37" ht="13.5" hidden="1">
      <c r="A38" s="369">
        <f t="shared" si="0"/>
        <v>0.00033000000000000005</v>
      </c>
      <c r="B38" s="370">
        <f t="shared" si="1"/>
        <v>3</v>
      </c>
      <c r="C38" s="371">
        <f t="shared" si="2"/>
        <v>0.00033000000000000005</v>
      </c>
      <c r="D38" s="372">
        <f t="shared" si="3"/>
        <v>3</v>
      </c>
      <c r="E38" s="369">
        <f t="shared" si="4"/>
        <v>0.00033000000000000005</v>
      </c>
      <c r="F38" s="370">
        <f t="shared" si="5"/>
        <v>3</v>
      </c>
      <c r="G38" s="371">
        <f t="shared" si="6"/>
        <v>0.00033000000000000005</v>
      </c>
      <c r="H38" s="372">
        <f t="shared" si="7"/>
        <v>3</v>
      </c>
      <c r="I38" s="369">
        <f t="shared" si="8"/>
        <v>0.00033000000000000005</v>
      </c>
      <c r="J38" s="372">
        <f t="shared" si="9"/>
        <v>3</v>
      </c>
      <c r="K38" s="369">
        <f t="shared" si="10"/>
        <v>0.00033000000000000005</v>
      </c>
      <c r="L38" s="370">
        <f t="shared" si="11"/>
        <v>3</v>
      </c>
      <c r="M38" s="369">
        <f t="shared" si="12"/>
        <v>0.00033000000000000005</v>
      </c>
      <c r="N38" s="370">
        <f t="shared" si="13"/>
        <v>3</v>
      </c>
      <c r="O38" s="387"/>
      <c r="P38" s="388"/>
      <c r="Q38" s="429"/>
      <c r="R38" s="398">
        <v>0.00033000000000000005</v>
      </c>
      <c r="S38" s="437"/>
      <c r="T38" s="433"/>
      <c r="U38" s="92"/>
      <c r="V38" s="417"/>
      <c r="W38" s="370">
        <f t="shared" si="14"/>
      </c>
      <c r="X38" s="417"/>
      <c r="Y38" s="370">
        <f t="shared" si="15"/>
      </c>
      <c r="Z38" s="417"/>
      <c r="AA38" s="370">
        <f t="shared" si="16"/>
      </c>
      <c r="AB38" s="417"/>
      <c r="AC38" s="370">
        <f t="shared" si="17"/>
      </c>
      <c r="AD38" s="417"/>
      <c r="AE38" s="370">
        <f t="shared" si="18"/>
      </c>
      <c r="AF38" s="417"/>
      <c r="AG38" s="372">
        <f t="shared" si="19"/>
      </c>
      <c r="AH38" s="417">
        <f t="shared" si="20"/>
        <v>0</v>
      </c>
      <c r="AI38" s="370">
        <f t="shared" si="21"/>
        <v>2</v>
      </c>
      <c r="AJ38" s="388"/>
      <c r="AK38" s="451"/>
    </row>
    <row r="39" spans="1:37" ht="13.5" hidden="1">
      <c r="A39" s="369">
        <f t="shared" si="0"/>
        <v>0.00034</v>
      </c>
      <c r="B39" s="370">
        <f t="shared" si="1"/>
        <v>2</v>
      </c>
      <c r="C39" s="371">
        <f t="shared" si="2"/>
        <v>0.00034</v>
      </c>
      <c r="D39" s="372">
        <f t="shared" si="3"/>
        <v>2</v>
      </c>
      <c r="E39" s="369">
        <f t="shared" si="4"/>
        <v>0.00034</v>
      </c>
      <c r="F39" s="370">
        <f t="shared" si="5"/>
        <v>2</v>
      </c>
      <c r="G39" s="371">
        <f t="shared" si="6"/>
        <v>0.00034</v>
      </c>
      <c r="H39" s="372">
        <f t="shared" si="7"/>
        <v>2</v>
      </c>
      <c r="I39" s="369">
        <f t="shared" si="8"/>
        <v>0.00034</v>
      </c>
      <c r="J39" s="372">
        <f t="shared" si="9"/>
        <v>2</v>
      </c>
      <c r="K39" s="369">
        <f t="shared" si="10"/>
        <v>0.00034</v>
      </c>
      <c r="L39" s="370">
        <f t="shared" si="11"/>
        <v>2</v>
      </c>
      <c r="M39" s="369">
        <f t="shared" si="12"/>
        <v>0.00034</v>
      </c>
      <c r="N39" s="370">
        <f t="shared" si="13"/>
        <v>2</v>
      </c>
      <c r="O39" s="387"/>
      <c r="P39" s="388"/>
      <c r="Q39" s="429"/>
      <c r="R39" s="398">
        <v>0.00034</v>
      </c>
      <c r="S39" s="437"/>
      <c r="T39" s="433"/>
      <c r="U39" s="92"/>
      <c r="V39" s="417"/>
      <c r="W39" s="370">
        <f t="shared" si="14"/>
      </c>
      <c r="X39" s="417"/>
      <c r="Y39" s="370">
        <f t="shared" si="15"/>
      </c>
      <c r="Z39" s="417"/>
      <c r="AA39" s="370">
        <f t="shared" si="16"/>
      </c>
      <c r="AB39" s="417"/>
      <c r="AC39" s="370">
        <f t="shared" si="17"/>
      </c>
      <c r="AD39" s="417"/>
      <c r="AE39" s="370">
        <f t="shared" si="18"/>
      </c>
      <c r="AF39" s="417"/>
      <c r="AG39" s="372">
        <f t="shared" si="19"/>
      </c>
      <c r="AH39" s="417">
        <f t="shared" si="20"/>
        <v>0</v>
      </c>
      <c r="AI39" s="370">
        <f t="shared" si="21"/>
        <v>2</v>
      </c>
      <c r="AJ39" s="388"/>
      <c r="AK39" s="451"/>
    </row>
    <row r="40" spans="1:37" ht="13.5">
      <c r="A40" s="377">
        <f t="shared" si="0"/>
        <v>0.00035000000000000005</v>
      </c>
      <c r="B40" s="378">
        <f t="shared" si="1"/>
        <v>1</v>
      </c>
      <c r="C40" s="379">
        <f t="shared" si="2"/>
        <v>0.00035000000000000005</v>
      </c>
      <c r="D40" s="380">
        <f t="shared" si="3"/>
        <v>1</v>
      </c>
      <c r="E40" s="377">
        <f t="shared" si="4"/>
        <v>0.00035000000000000005</v>
      </c>
      <c r="F40" s="378">
        <f t="shared" si="5"/>
        <v>1</v>
      </c>
      <c r="G40" s="379">
        <f t="shared" si="6"/>
        <v>0.00035000000000000005</v>
      </c>
      <c r="H40" s="380">
        <f t="shared" si="7"/>
        <v>1</v>
      </c>
      <c r="I40" s="377">
        <f t="shared" si="8"/>
        <v>0.00035000000000000005</v>
      </c>
      <c r="J40" s="380">
        <f t="shared" si="9"/>
        <v>1</v>
      </c>
      <c r="K40" s="377">
        <f t="shared" si="10"/>
        <v>0.00035000000000000005</v>
      </c>
      <c r="L40" s="378">
        <f t="shared" si="11"/>
        <v>1</v>
      </c>
      <c r="M40" s="377">
        <f t="shared" si="12"/>
        <v>0.00035000000000000005</v>
      </c>
      <c r="N40" s="378">
        <f t="shared" si="13"/>
        <v>1</v>
      </c>
      <c r="O40" s="393"/>
      <c r="P40" s="394"/>
      <c r="Q40" s="438"/>
      <c r="R40" s="398">
        <v>0.00035000000000000005</v>
      </c>
      <c r="S40" s="439"/>
      <c r="T40" s="440"/>
      <c r="U40" s="441"/>
      <c r="V40" s="442"/>
      <c r="W40" s="378">
        <f t="shared" si="14"/>
      </c>
      <c r="X40" s="442"/>
      <c r="Y40" s="378">
        <f t="shared" si="15"/>
      </c>
      <c r="Z40" s="442"/>
      <c r="AA40" s="378">
        <f t="shared" si="16"/>
      </c>
      <c r="AB40" s="442"/>
      <c r="AC40" s="378">
        <f t="shared" si="17"/>
      </c>
      <c r="AD40" s="442"/>
      <c r="AE40" s="378">
        <f t="shared" si="18"/>
      </c>
      <c r="AF40" s="442"/>
      <c r="AG40" s="380">
        <f t="shared" si="19"/>
      </c>
      <c r="AH40" s="442">
        <f t="shared" si="20"/>
        <v>0</v>
      </c>
      <c r="AI40" s="378">
        <f t="shared" si="21"/>
        <v>2</v>
      </c>
      <c r="AJ40" s="394"/>
      <c r="AK40" s="456"/>
    </row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5">
    <mergeCell ref="AH1:AJ1"/>
    <mergeCell ref="V4:W4"/>
    <mergeCell ref="X4:Y4"/>
    <mergeCell ref="Z4:AA4"/>
    <mergeCell ref="AB4:AC4"/>
    <mergeCell ref="AD4:AE4"/>
    <mergeCell ref="AF4:AG4"/>
    <mergeCell ref="AH4:AI4"/>
    <mergeCell ref="AJ4:AJ5"/>
    <mergeCell ref="Q4:Q5"/>
    <mergeCell ref="Q6:Q9"/>
    <mergeCell ref="Q11:Q14"/>
    <mergeCell ref="S4:S5"/>
    <mergeCell ref="T4:T5"/>
    <mergeCell ref="U4:U5"/>
  </mergeCells>
  <hyperlinks>
    <hyperlink ref="AM2" location="目次!A1" display="目次"/>
  </hyperlinks>
  <printOptions horizontalCentered="1"/>
  <pageMargins left="0.7083333333333334" right="0.4722222222222222" top="0.9840277777777777" bottom="0.9840277777777777" header="0.5111111111111111" footer="0.5111111111111111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30"/>
  <sheetViews>
    <sheetView view="pageBreakPreview" zoomScale="115" zoomScaleSheetLayoutView="115" zoomScalePageLayoutView="0" workbookViewId="0" topLeftCell="A1">
      <pane xSplit="17" ySplit="5" topLeftCell="R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1" sqref="Q21"/>
    </sheetView>
  </sheetViews>
  <sheetFormatPr defaultColWidth="9.00390625" defaultRowHeight="13.5"/>
  <cols>
    <col min="1" max="1" width="8.375" style="0" hidden="1" customWidth="1"/>
    <col min="2" max="2" width="6.25390625" style="0" hidden="1" customWidth="1"/>
    <col min="3" max="10" width="6.625" style="0" hidden="1" customWidth="1"/>
    <col min="11" max="11" width="9.25390625" style="0" hidden="1" customWidth="1"/>
    <col min="12" max="12" width="6.25390625" style="0" hidden="1" customWidth="1"/>
    <col min="13" max="13" width="3.375" style="0" customWidth="1"/>
    <col min="14" max="14" width="12.25390625" style="0" hidden="1" customWidth="1"/>
    <col min="15" max="15" width="15.875" style="0" customWidth="1"/>
    <col min="16" max="16" width="5.625" style="0" customWidth="1"/>
    <col min="17" max="17" width="13.375" style="0" customWidth="1"/>
    <col min="18" max="18" width="8.875" style="0" customWidth="1"/>
    <col min="19" max="19" width="7.125" style="0" customWidth="1"/>
    <col min="20" max="20" width="8.875" style="0" customWidth="1"/>
    <col min="21" max="21" width="7.125" style="0" customWidth="1"/>
    <col min="22" max="22" width="8.875" style="0" customWidth="1"/>
    <col min="23" max="23" width="7.125" style="0" customWidth="1"/>
    <col min="24" max="24" width="8.875" style="0" customWidth="1"/>
    <col min="25" max="25" width="7.125" style="0" customWidth="1"/>
    <col min="26" max="26" width="8.625" style="0" customWidth="1"/>
    <col min="27" max="27" width="4.875" style="0" customWidth="1"/>
    <col min="28" max="28" width="9.00390625" style="0" customWidth="1"/>
    <col min="29" max="29" width="5.625" style="0" customWidth="1"/>
  </cols>
  <sheetData>
    <row r="1" spans="13:27" ht="13.5">
      <c r="M1" t="str">
        <f>'目次'!A1</f>
        <v>令和元年度　和歌山県高等学校総合体育大会</v>
      </c>
      <c r="Y1" s="655"/>
      <c r="Z1" s="621"/>
      <c r="AA1" s="621"/>
    </row>
    <row r="2" spans="13:30" ht="13.5">
      <c r="M2" t="s">
        <v>33</v>
      </c>
      <c r="O2" t="s">
        <v>133</v>
      </c>
      <c r="AD2" s="42" t="s">
        <v>18</v>
      </c>
    </row>
    <row r="3" spans="13:18" ht="13.5">
      <c r="M3" t="s">
        <v>134</v>
      </c>
      <c r="R3" t="s">
        <v>33</v>
      </c>
    </row>
    <row r="4" spans="1:29" ht="13.5">
      <c r="A4" s="674" t="s">
        <v>41</v>
      </c>
      <c r="B4" s="675"/>
      <c r="C4" s="675" t="s">
        <v>135</v>
      </c>
      <c r="D4" s="675"/>
      <c r="E4" s="675" t="s">
        <v>43</v>
      </c>
      <c r="F4" s="675"/>
      <c r="G4" s="675" t="s">
        <v>40</v>
      </c>
      <c r="H4" s="675"/>
      <c r="I4" s="675" t="s">
        <v>60</v>
      </c>
      <c r="J4" s="678"/>
      <c r="K4" s="296" t="s">
        <v>61</v>
      </c>
      <c r="L4" s="297"/>
      <c r="M4" s="298"/>
      <c r="N4" s="299"/>
      <c r="O4" s="299"/>
      <c r="P4" s="298"/>
      <c r="Q4" s="324"/>
      <c r="R4" s="659" t="s">
        <v>66</v>
      </c>
      <c r="S4" s="657"/>
      <c r="T4" s="659" t="s">
        <v>45</v>
      </c>
      <c r="U4" s="657"/>
      <c r="V4" s="659" t="s">
        <v>67</v>
      </c>
      <c r="W4" s="657"/>
      <c r="X4" s="659" t="s">
        <v>68</v>
      </c>
      <c r="Y4" s="657"/>
      <c r="Z4" s="133" t="s">
        <v>136</v>
      </c>
      <c r="AA4" s="198"/>
      <c r="AB4" s="336"/>
      <c r="AC4" s="337" t="s">
        <v>61</v>
      </c>
    </row>
    <row r="5" spans="1:29" ht="13.5">
      <c r="A5" s="676"/>
      <c r="B5" s="677"/>
      <c r="C5" s="677"/>
      <c r="D5" s="677"/>
      <c r="E5" s="677"/>
      <c r="F5" s="677"/>
      <c r="G5" s="677"/>
      <c r="H5" s="677"/>
      <c r="I5" s="677"/>
      <c r="J5" s="679"/>
      <c r="K5" s="300"/>
      <c r="L5" s="45"/>
      <c r="M5" s="301" t="s">
        <v>62</v>
      </c>
      <c r="N5" s="45"/>
      <c r="O5" s="302" t="s">
        <v>63</v>
      </c>
      <c r="P5" s="301" t="s">
        <v>64</v>
      </c>
      <c r="Q5" s="201" t="s">
        <v>65</v>
      </c>
      <c r="R5" s="137" t="s">
        <v>71</v>
      </c>
      <c r="S5" s="138" t="s">
        <v>72</v>
      </c>
      <c r="T5" s="137" t="s">
        <v>71</v>
      </c>
      <c r="U5" s="138" t="s">
        <v>72</v>
      </c>
      <c r="V5" s="137" t="s">
        <v>71</v>
      </c>
      <c r="W5" s="138" t="s">
        <v>72</v>
      </c>
      <c r="X5" s="137" t="s">
        <v>71</v>
      </c>
      <c r="Y5" s="138" t="s">
        <v>72</v>
      </c>
      <c r="Z5" s="201" t="s">
        <v>73</v>
      </c>
      <c r="AA5" s="338" t="s">
        <v>72</v>
      </c>
      <c r="AB5" s="339" t="s">
        <v>70</v>
      </c>
      <c r="AC5" s="300" t="s">
        <v>72</v>
      </c>
    </row>
    <row r="6" spans="1:29" ht="13.5">
      <c r="A6" s="289">
        <f>R6+$N6</f>
        <v>1E-05</v>
      </c>
      <c r="B6" s="290">
        <f>RANK(A6,A$6:A$24)</f>
        <v>17</v>
      </c>
      <c r="C6" s="289">
        <f>T6+$N6</f>
        <v>1E-05</v>
      </c>
      <c r="D6" s="290">
        <f>RANK(C6,C$6:C$24)</f>
        <v>17</v>
      </c>
      <c r="E6" s="289">
        <f>V6+$N6</f>
        <v>1E-05</v>
      </c>
      <c r="F6" s="290">
        <f>RANK(E6,E$6:E$24)</f>
        <v>17</v>
      </c>
      <c r="G6" s="289">
        <f>X6+$N6</f>
        <v>1E-05</v>
      </c>
      <c r="H6" s="290">
        <f>RANK(G6,G$6:G$24)</f>
        <v>17</v>
      </c>
      <c r="I6" s="289">
        <f>Z6+$N6</f>
        <v>1E-05</v>
      </c>
      <c r="J6" s="290">
        <f>RANK(I6,I$6:I$24)</f>
        <v>17</v>
      </c>
      <c r="K6" s="303"/>
      <c r="L6" s="304"/>
      <c r="M6" s="680" t="s">
        <v>90</v>
      </c>
      <c r="N6" s="46">
        <v>1E-05</v>
      </c>
      <c r="O6" s="2" t="s">
        <v>137</v>
      </c>
      <c r="P6" s="146" t="s">
        <v>138</v>
      </c>
      <c r="Q6" s="2" t="s">
        <v>139</v>
      </c>
      <c r="R6" s="326"/>
      <c r="S6" s="195">
        <f>IF(R6="","",RANK(R6,R$6:R$24))</f>
      </c>
      <c r="T6" s="326"/>
      <c r="U6" s="195">
        <f>IF(T6="","",RANK(T6,T$6:T$24))</f>
      </c>
      <c r="V6" s="326"/>
      <c r="W6" s="195">
        <f>IF(V6="","",RANK(V6,V$6:V$24))</f>
      </c>
      <c r="X6" s="326"/>
      <c r="Y6" s="195">
        <f>IF(X6="","",RANK(X6,X$6:X$24))</f>
      </c>
      <c r="Z6" s="180">
        <f>R6+T6+V6+X6</f>
        <v>0</v>
      </c>
      <c r="AA6" s="195">
        <f>RANK(Z6,Z$6:Z$24)</f>
        <v>1</v>
      </c>
      <c r="AB6" s="340"/>
      <c r="AC6" s="340"/>
    </row>
    <row r="7" spans="1:29" ht="13.5">
      <c r="A7" s="291">
        <f>R7+$N7</f>
        <v>2E-05</v>
      </c>
      <c r="B7" s="292">
        <f aca="true" t="shared" si="0" ref="B7:B24">RANK(A7,A$6:A$24)</f>
        <v>16</v>
      </c>
      <c r="C7" s="291">
        <f>T7+$N7</f>
        <v>2E-05</v>
      </c>
      <c r="D7" s="292">
        <f aca="true" t="shared" si="1" ref="D7:D24">RANK(C7,C$6:C$24)</f>
        <v>16</v>
      </c>
      <c r="E7" s="291">
        <f>V7+$N7</f>
        <v>2E-05</v>
      </c>
      <c r="F7" s="292">
        <f aca="true" t="shared" si="2" ref="F7:F24">RANK(E7,E$6:E$24)</f>
        <v>16</v>
      </c>
      <c r="G7" s="291">
        <f>X7+$N7</f>
        <v>2E-05</v>
      </c>
      <c r="H7" s="292">
        <f aca="true" t="shared" si="3" ref="H7:H24">RANK(G7,G$6:G$24)</f>
        <v>16</v>
      </c>
      <c r="I7" s="291">
        <f>Z7+$N7</f>
        <v>2E-05</v>
      </c>
      <c r="J7" s="292">
        <f aca="true" t="shared" si="4" ref="J7:J24">RANK(I7,I$6:I$24)</f>
        <v>16</v>
      </c>
      <c r="K7" s="306"/>
      <c r="L7" s="307"/>
      <c r="M7" s="681"/>
      <c r="N7" s="46">
        <v>2E-05</v>
      </c>
      <c r="O7" s="2" t="s">
        <v>137</v>
      </c>
      <c r="P7" s="146" t="s">
        <v>140</v>
      </c>
      <c r="Q7" s="2" t="s">
        <v>141</v>
      </c>
      <c r="R7" s="184"/>
      <c r="S7" s="196">
        <f aca="true" t="shared" si="5" ref="S7:U9">IF(R7="","",RANK(R7,R$6:R$24))</f>
      </c>
      <c r="T7" s="184"/>
      <c r="U7" s="196">
        <f t="shared" si="5"/>
      </c>
      <c r="V7" s="184"/>
      <c r="W7" s="196">
        <f>IF(V7="","",RANK(V7,V$6:V$24))</f>
      </c>
      <c r="X7" s="184"/>
      <c r="Y7" s="196">
        <f>IF(X7="","",RANK(X7,X$6:X$24))</f>
      </c>
      <c r="Z7" s="184">
        <f>R7+T7+V7+X7</f>
        <v>0</v>
      </c>
      <c r="AA7" s="196">
        <f aca="true" t="shared" si="6" ref="AA7:AA24">RANK(Z7,Z$6:Z$24)</f>
        <v>1</v>
      </c>
      <c r="AB7" s="341"/>
      <c r="AC7" s="341"/>
    </row>
    <row r="8" spans="1:29" ht="13.5">
      <c r="A8" s="291">
        <f>R8+$N8</f>
        <v>3.0000000000000004E-05</v>
      </c>
      <c r="B8" s="292">
        <f t="shared" si="0"/>
        <v>15</v>
      </c>
      <c r="C8" s="291">
        <f>T8+$N8</f>
        <v>3.0000000000000004E-05</v>
      </c>
      <c r="D8" s="292">
        <f t="shared" si="1"/>
        <v>15</v>
      </c>
      <c r="E8" s="291">
        <f>V8+$N8</f>
        <v>3.0000000000000004E-05</v>
      </c>
      <c r="F8" s="292">
        <f t="shared" si="2"/>
        <v>15</v>
      </c>
      <c r="G8" s="291">
        <f>X8+$N8</f>
        <v>3.0000000000000004E-05</v>
      </c>
      <c r="H8" s="292">
        <f t="shared" si="3"/>
        <v>15</v>
      </c>
      <c r="I8" s="291">
        <f>Z8+$N8</f>
        <v>3.0000000000000004E-05</v>
      </c>
      <c r="J8" s="292">
        <f t="shared" si="4"/>
        <v>15</v>
      </c>
      <c r="K8" s="306"/>
      <c r="L8" s="307"/>
      <c r="M8" s="681"/>
      <c r="N8" s="46">
        <v>3.0000000000000004E-05</v>
      </c>
      <c r="O8" s="2" t="s">
        <v>137</v>
      </c>
      <c r="P8" s="146" t="s">
        <v>140</v>
      </c>
      <c r="Q8" s="2" t="s">
        <v>142</v>
      </c>
      <c r="R8" s="184"/>
      <c r="S8" s="196">
        <f t="shared" si="5"/>
      </c>
      <c r="T8" s="184"/>
      <c r="U8" s="196">
        <f t="shared" si="5"/>
      </c>
      <c r="V8" s="184"/>
      <c r="W8" s="196">
        <f>IF(V8="","",RANK(V8,V$6:V$24))</f>
      </c>
      <c r="X8" s="184"/>
      <c r="Y8" s="196">
        <f>IF(X8="","",RANK(X8,X$6:X$24))</f>
      </c>
      <c r="Z8" s="184">
        <f>R8+T8+V8+X8</f>
        <v>0</v>
      </c>
      <c r="AA8" s="196">
        <f t="shared" si="6"/>
        <v>1</v>
      </c>
      <c r="AB8" s="341"/>
      <c r="AC8" s="341"/>
    </row>
    <row r="9" spans="1:29" ht="13.5">
      <c r="A9" s="291">
        <f>R9+$N9</f>
        <v>4E-05</v>
      </c>
      <c r="B9" s="292">
        <f t="shared" si="0"/>
        <v>14</v>
      </c>
      <c r="C9" s="291">
        <f>T9+$N9</f>
        <v>4E-05</v>
      </c>
      <c r="D9" s="292">
        <f t="shared" si="1"/>
        <v>14</v>
      </c>
      <c r="E9" s="291">
        <f>V9+$N9</f>
        <v>4E-05</v>
      </c>
      <c r="F9" s="292">
        <f t="shared" si="2"/>
        <v>14</v>
      </c>
      <c r="G9" s="291">
        <f>X9+$N9</f>
        <v>4E-05</v>
      </c>
      <c r="H9" s="292">
        <f t="shared" si="3"/>
        <v>14</v>
      </c>
      <c r="I9" s="291">
        <f>Z9+$N9</f>
        <v>4E-05</v>
      </c>
      <c r="J9" s="292">
        <f t="shared" si="4"/>
        <v>14</v>
      </c>
      <c r="K9" s="308"/>
      <c r="L9" s="309"/>
      <c r="M9" s="682"/>
      <c r="N9" s="46">
        <v>4E-05</v>
      </c>
      <c r="O9" s="2" t="s">
        <v>137</v>
      </c>
      <c r="P9" s="172" t="s">
        <v>140</v>
      </c>
      <c r="Q9" s="3" t="s">
        <v>143</v>
      </c>
      <c r="R9" s="327"/>
      <c r="S9" s="328">
        <f t="shared" si="5"/>
      </c>
      <c r="T9" s="327"/>
      <c r="U9" s="328">
        <f t="shared" si="5"/>
      </c>
      <c r="V9" s="327"/>
      <c r="W9" s="328">
        <f>IF(V9="","",RANK(V9,V$6:V$24))</f>
      </c>
      <c r="X9" s="327"/>
      <c r="Y9" s="328">
        <f>IF(X9="","",RANK(X9,X$6:X$24))</f>
      </c>
      <c r="Z9" s="327">
        <f>R9+T9+V9+X9</f>
        <v>0</v>
      </c>
      <c r="AA9" s="328">
        <f t="shared" si="6"/>
        <v>1</v>
      </c>
      <c r="AB9" s="342"/>
      <c r="AC9" s="342"/>
    </row>
    <row r="10" spans="1:29" ht="13.5">
      <c r="A10" s="293"/>
      <c r="B10" s="292" t="s">
        <v>32</v>
      </c>
      <c r="C10" s="294"/>
      <c r="D10" s="292" t="s">
        <v>32</v>
      </c>
      <c r="E10" s="294"/>
      <c r="F10" s="292" t="s">
        <v>32</v>
      </c>
      <c r="G10" s="294"/>
      <c r="H10" s="292" t="s">
        <v>32</v>
      </c>
      <c r="I10" s="294"/>
      <c r="J10" s="292" t="s">
        <v>32</v>
      </c>
      <c r="K10" s="291">
        <f>AB10+$N10</f>
        <v>5E-05</v>
      </c>
      <c r="L10" s="310">
        <f>RANK(K10,K$10:K$19)</f>
        <v>2</v>
      </c>
      <c r="M10" s="301"/>
      <c r="N10" s="46">
        <v>5E-05</v>
      </c>
      <c r="O10" s="317" t="str">
        <f>O6</f>
        <v>和歌山北</v>
      </c>
      <c r="P10" s="313"/>
      <c r="Q10" s="302"/>
      <c r="R10" s="329"/>
      <c r="S10" s="330">
        <f>SUM(R6:R9)-MIN(R6:R9)</f>
        <v>0</v>
      </c>
      <c r="T10" s="329"/>
      <c r="U10" s="330">
        <f>SUM(T6:T9)-MIN(T6:T9)</f>
        <v>0</v>
      </c>
      <c r="V10" s="329"/>
      <c r="W10" s="330">
        <f>SUM(V6:V9)-MIN(V6:V9)</f>
        <v>0</v>
      </c>
      <c r="X10" s="329"/>
      <c r="Y10" s="330">
        <f>SUM(X6:X9)-MIN(X6:X9)</f>
        <v>0</v>
      </c>
      <c r="Z10" s="329"/>
      <c r="AA10" s="290" t="s">
        <v>32</v>
      </c>
      <c r="AB10" s="343">
        <f>+Y10+W10+U10+S10</f>
        <v>0</v>
      </c>
      <c r="AC10" s="344">
        <f>RANK(AB10,AB$10:AB$19)</f>
        <v>1</v>
      </c>
    </row>
    <row r="11" spans="1:29" ht="13.5">
      <c r="A11" s="291">
        <f>R11+$N11</f>
        <v>6.000000000000001E-05</v>
      </c>
      <c r="B11" s="292">
        <f t="shared" si="0"/>
        <v>13</v>
      </c>
      <c r="C11" s="291">
        <f>T11+$N11</f>
        <v>6.000000000000001E-05</v>
      </c>
      <c r="D11" s="292">
        <f t="shared" si="1"/>
        <v>13</v>
      </c>
      <c r="E11" s="291">
        <f>V11+$N11</f>
        <v>6.000000000000001E-05</v>
      </c>
      <c r="F11" s="292">
        <f t="shared" si="2"/>
        <v>13</v>
      </c>
      <c r="G11" s="291">
        <f>X11+$N11</f>
        <v>6.000000000000001E-05</v>
      </c>
      <c r="H11" s="292">
        <f t="shared" si="3"/>
        <v>13</v>
      </c>
      <c r="I11" s="291">
        <f>Z11+$N11</f>
        <v>6.000000000000001E-05</v>
      </c>
      <c r="J11" s="292">
        <f t="shared" si="4"/>
        <v>13</v>
      </c>
      <c r="K11" s="303"/>
      <c r="L11" s="304"/>
      <c r="M11" s="650" t="s">
        <v>98</v>
      </c>
      <c r="N11" s="46">
        <v>6.000000000000001E-05</v>
      </c>
      <c r="O11" s="140" t="s">
        <v>144</v>
      </c>
      <c r="P11" s="146" t="s">
        <v>145</v>
      </c>
      <c r="Q11" s="91" t="s">
        <v>146</v>
      </c>
      <c r="R11" s="326"/>
      <c r="S11" s="195">
        <f aca="true" t="shared" si="7" ref="S11:U14">IF(R11="","",RANK(R11,R$6:R$24))</f>
      </c>
      <c r="T11" s="326"/>
      <c r="U11" s="195">
        <f t="shared" si="7"/>
      </c>
      <c r="V11" s="326"/>
      <c r="W11" s="195">
        <f>IF(V11="","",RANK(V11,V$6:V$24))</f>
      </c>
      <c r="X11" s="326"/>
      <c r="Y11" s="195">
        <f>IF(X11="","",RANK(X11,X$6:X$24))</f>
      </c>
      <c r="Z11" s="326">
        <f>R11+T11+V11+X11</f>
        <v>0</v>
      </c>
      <c r="AA11" s="195">
        <f t="shared" si="6"/>
        <v>1</v>
      </c>
      <c r="AB11" s="345"/>
      <c r="AC11" s="341"/>
    </row>
    <row r="12" spans="1:29" ht="13.5">
      <c r="A12" s="291">
        <f>R12+$N12</f>
        <v>7.000000000000001E-05</v>
      </c>
      <c r="B12" s="292">
        <f t="shared" si="0"/>
        <v>12</v>
      </c>
      <c r="C12" s="291">
        <f>T12+$N12</f>
        <v>7.000000000000001E-05</v>
      </c>
      <c r="D12" s="292">
        <f t="shared" si="1"/>
        <v>12</v>
      </c>
      <c r="E12" s="291">
        <f>V12+$N12</f>
        <v>7.000000000000001E-05</v>
      </c>
      <c r="F12" s="292">
        <f t="shared" si="2"/>
        <v>12</v>
      </c>
      <c r="G12" s="291">
        <f>X12+$N12</f>
        <v>7.000000000000001E-05</v>
      </c>
      <c r="H12" s="292">
        <f t="shared" si="3"/>
        <v>12</v>
      </c>
      <c r="I12" s="291">
        <f>Z12+$N12</f>
        <v>7.000000000000001E-05</v>
      </c>
      <c r="J12" s="292">
        <f t="shared" si="4"/>
        <v>12</v>
      </c>
      <c r="K12" s="306"/>
      <c r="L12" s="307"/>
      <c r="M12" s="651"/>
      <c r="N12" s="46">
        <v>7.000000000000001E-05</v>
      </c>
      <c r="O12" s="150" t="s">
        <v>144</v>
      </c>
      <c r="P12" s="146" t="s">
        <v>138</v>
      </c>
      <c r="Q12" s="91" t="s">
        <v>147</v>
      </c>
      <c r="R12" s="184"/>
      <c r="S12" s="196">
        <f t="shared" si="7"/>
      </c>
      <c r="T12" s="184"/>
      <c r="U12" s="196">
        <f t="shared" si="7"/>
      </c>
      <c r="V12" s="184"/>
      <c r="W12" s="196">
        <f>IF(V12="","",RANK(V12,V$6:V$24))</f>
      </c>
      <c r="X12" s="184"/>
      <c r="Y12" s="196">
        <f>IF(X12="","",RANK(X12,X$6:X$24))</f>
      </c>
      <c r="Z12" s="184">
        <f>R12+T12+V12+X12</f>
        <v>0</v>
      </c>
      <c r="AA12" s="196">
        <f t="shared" si="6"/>
        <v>1</v>
      </c>
      <c r="AB12" s="345"/>
      <c r="AC12" s="341"/>
    </row>
    <row r="13" spans="1:29" ht="13.5">
      <c r="A13" s="291">
        <f>R13+$N13</f>
        <v>8E-05</v>
      </c>
      <c r="B13" s="292">
        <f t="shared" si="0"/>
        <v>11</v>
      </c>
      <c r="C13" s="291">
        <f>T13+$N13</f>
        <v>8E-05</v>
      </c>
      <c r="D13" s="292">
        <f t="shared" si="1"/>
        <v>11</v>
      </c>
      <c r="E13" s="291">
        <f>V13+$N13</f>
        <v>8E-05</v>
      </c>
      <c r="F13" s="292">
        <f t="shared" si="2"/>
        <v>11</v>
      </c>
      <c r="G13" s="291">
        <f>X13+$N13</f>
        <v>8E-05</v>
      </c>
      <c r="H13" s="292">
        <f t="shared" si="3"/>
        <v>11</v>
      </c>
      <c r="I13" s="291">
        <f>Z13+$N13</f>
        <v>8E-05</v>
      </c>
      <c r="J13" s="292">
        <f t="shared" si="4"/>
        <v>11</v>
      </c>
      <c r="K13" s="306"/>
      <c r="L13" s="307"/>
      <c r="M13" s="651"/>
      <c r="N13" s="46">
        <v>8E-05</v>
      </c>
      <c r="O13" s="150" t="s">
        <v>144</v>
      </c>
      <c r="P13" s="172" t="s">
        <v>140</v>
      </c>
      <c r="Q13" s="84" t="s">
        <v>148</v>
      </c>
      <c r="R13" s="184"/>
      <c r="S13" s="196">
        <f t="shared" si="7"/>
      </c>
      <c r="T13" s="184"/>
      <c r="U13" s="196">
        <f t="shared" si="7"/>
      </c>
      <c r="V13" s="184"/>
      <c r="W13" s="196">
        <f>IF(V13="","",RANK(V13,V$6:V$24))</f>
      </c>
      <c r="X13" s="184"/>
      <c r="Y13" s="196">
        <f>IF(X13="","",RANK(X13,X$6:X$24))</f>
      </c>
      <c r="Z13" s="184">
        <f>R13+T13+V13+X13</f>
        <v>0</v>
      </c>
      <c r="AA13" s="196">
        <f t="shared" si="6"/>
        <v>1</v>
      </c>
      <c r="AB13" s="345"/>
      <c r="AC13" s="341"/>
    </row>
    <row r="14" spans="1:29" ht="13.5">
      <c r="A14" s="291">
        <f>R14+$N14</f>
        <v>9E-05</v>
      </c>
      <c r="B14" s="292">
        <f t="shared" si="0"/>
        <v>10</v>
      </c>
      <c r="C14" s="291">
        <f>T14+$N14</f>
        <v>9E-05</v>
      </c>
      <c r="D14" s="292">
        <f t="shared" si="1"/>
        <v>10</v>
      </c>
      <c r="E14" s="291">
        <f>V14+$N14</f>
        <v>9E-05</v>
      </c>
      <c r="F14" s="292">
        <f t="shared" si="2"/>
        <v>10</v>
      </c>
      <c r="G14" s="291">
        <f>X14+$N14</f>
        <v>9E-05</v>
      </c>
      <c r="H14" s="292">
        <f t="shared" si="3"/>
        <v>10</v>
      </c>
      <c r="I14" s="291">
        <f>Z14+$N14</f>
        <v>9E-05</v>
      </c>
      <c r="J14" s="292">
        <f t="shared" si="4"/>
        <v>10</v>
      </c>
      <c r="K14" s="308"/>
      <c r="L14" s="309"/>
      <c r="M14" s="652"/>
      <c r="N14" s="46">
        <v>9E-05</v>
      </c>
      <c r="O14" s="315" t="s">
        <v>144</v>
      </c>
      <c r="P14" s="315" t="s">
        <v>140</v>
      </c>
      <c r="Q14" s="331" t="s">
        <v>149</v>
      </c>
      <c r="R14" s="327"/>
      <c r="S14" s="328">
        <f t="shared" si="7"/>
      </c>
      <c r="T14" s="327"/>
      <c r="U14" s="328">
        <f t="shared" si="7"/>
      </c>
      <c r="V14" s="327"/>
      <c r="W14" s="328">
        <f>IF(V14="","",RANK(V14,V$6:V$24))</f>
      </c>
      <c r="X14" s="327"/>
      <c r="Y14" s="328">
        <f>IF(X14="","",RANK(X14,X$6:X$24))</f>
      </c>
      <c r="Z14" s="327">
        <f>R14+T14+V14+X14</f>
        <v>0</v>
      </c>
      <c r="AA14" s="328">
        <f t="shared" si="6"/>
        <v>1</v>
      </c>
      <c r="AB14" s="346"/>
      <c r="AC14" s="342"/>
    </row>
    <row r="15" spans="1:29" ht="13.5">
      <c r="A15" s="293"/>
      <c r="B15" s="292" t="s">
        <v>32</v>
      </c>
      <c r="C15" s="294"/>
      <c r="D15" s="292" t="s">
        <v>32</v>
      </c>
      <c r="E15" s="294"/>
      <c r="F15" s="292" t="s">
        <v>32</v>
      </c>
      <c r="G15" s="294"/>
      <c r="H15" s="292" t="s">
        <v>32</v>
      </c>
      <c r="I15" s="294"/>
      <c r="J15" s="292" t="s">
        <v>32</v>
      </c>
      <c r="K15" s="291">
        <f>AB15+$N15</f>
        <v>0.0001</v>
      </c>
      <c r="L15" s="310">
        <f>RANK(K15,K$10:K$19)</f>
        <v>1</v>
      </c>
      <c r="M15" s="301"/>
      <c r="N15" s="46">
        <v>0.0001</v>
      </c>
      <c r="O15" s="261" t="str">
        <f>O11</f>
        <v>近大附属</v>
      </c>
      <c r="P15" s="317"/>
      <c r="Q15" s="332"/>
      <c r="R15" s="326"/>
      <c r="S15" s="333">
        <f>SUM(R11:R14)-MIN(R11:R14)</f>
        <v>0</v>
      </c>
      <c r="T15" s="326"/>
      <c r="U15" s="333">
        <f>SUM(T11:T14)-MIN(T11:T14)</f>
        <v>0</v>
      </c>
      <c r="V15" s="326"/>
      <c r="W15" s="333">
        <f>SUM(V11:V14)-MIN(V11:V14)</f>
        <v>0</v>
      </c>
      <c r="X15" s="326"/>
      <c r="Y15" s="333">
        <f>SUM(X11:X14)-MIN(X11:X14)</f>
        <v>0</v>
      </c>
      <c r="Z15" s="326"/>
      <c r="AA15" s="347" t="s">
        <v>32</v>
      </c>
      <c r="AB15" s="348">
        <f>+Y15+W15+U15+S15</f>
        <v>0</v>
      </c>
      <c r="AC15" s="341">
        <f>RANK(AB15,AB$10:AB$19)</f>
        <v>1</v>
      </c>
    </row>
    <row r="16" spans="1:29" ht="13.5">
      <c r="A16" s="291">
        <f>R16+$N16</f>
        <v>0.00011</v>
      </c>
      <c r="B16" s="292">
        <f t="shared" si="0"/>
        <v>9</v>
      </c>
      <c r="C16" s="291">
        <f>T16+$N16</f>
        <v>0.00011</v>
      </c>
      <c r="D16" s="292">
        <f t="shared" si="1"/>
        <v>9</v>
      </c>
      <c r="E16" s="291">
        <f>V16+$N16</f>
        <v>0.00011</v>
      </c>
      <c r="F16" s="292">
        <f t="shared" si="2"/>
        <v>9</v>
      </c>
      <c r="G16" s="291">
        <f>X16+$N16</f>
        <v>0.00011</v>
      </c>
      <c r="H16" s="292">
        <f t="shared" si="3"/>
        <v>9</v>
      </c>
      <c r="I16" s="291">
        <f>Z16+$N16</f>
        <v>0.00011</v>
      </c>
      <c r="J16" s="292">
        <f t="shared" si="4"/>
        <v>9</v>
      </c>
      <c r="K16" s="303"/>
      <c r="L16" s="304"/>
      <c r="M16" s="142" t="s">
        <v>90</v>
      </c>
      <c r="N16" s="46">
        <v>0.00011</v>
      </c>
      <c r="O16" s="141" t="s">
        <v>137</v>
      </c>
      <c r="P16" s="168" t="s">
        <v>138</v>
      </c>
      <c r="Q16" s="141" t="s">
        <v>150</v>
      </c>
      <c r="R16" s="180"/>
      <c r="S16" s="195">
        <f aca="true" t="shared" si="8" ref="S16:U19">IF(R16="","",RANK(R16,R$6:R$24))</f>
      </c>
      <c r="T16" s="180"/>
      <c r="U16" s="195">
        <f t="shared" si="8"/>
      </c>
      <c r="V16" s="180"/>
      <c r="W16" s="195">
        <f aca="true" t="shared" si="9" ref="W16:W24">IF(V16="","",RANK(V16,V$6:V$24))</f>
      </c>
      <c r="X16" s="180"/>
      <c r="Y16" s="195">
        <f aca="true" t="shared" si="10" ref="Y16:Y24">IF(X16="","",RANK(X16,X$6:X$24))</f>
      </c>
      <c r="Z16" s="180">
        <f aca="true" t="shared" si="11" ref="Z16:Z24">R16+T16+V16+X16</f>
        <v>0</v>
      </c>
      <c r="AA16" s="195">
        <f t="shared" si="6"/>
        <v>1</v>
      </c>
      <c r="AB16" s="353"/>
      <c r="AC16" s="671"/>
    </row>
    <row r="17" spans="1:29" ht="13.5">
      <c r="A17" s="291">
        <f>R17+$N17</f>
        <v>0.00012</v>
      </c>
      <c r="B17" s="292">
        <f t="shared" si="0"/>
        <v>8</v>
      </c>
      <c r="C17" s="291">
        <f>T17+$N17</f>
        <v>0.00012</v>
      </c>
      <c r="D17" s="292">
        <f t="shared" si="1"/>
        <v>8</v>
      </c>
      <c r="E17" s="291">
        <f>V17+$N17</f>
        <v>0.00012</v>
      </c>
      <c r="F17" s="292">
        <f t="shared" si="2"/>
        <v>8</v>
      </c>
      <c r="G17" s="291">
        <f>X17+$N17</f>
        <v>0.00012</v>
      </c>
      <c r="H17" s="292">
        <f t="shared" si="3"/>
        <v>8</v>
      </c>
      <c r="I17" s="291">
        <f>Z17+$N17</f>
        <v>0.00012</v>
      </c>
      <c r="J17" s="292">
        <f t="shared" si="4"/>
        <v>8</v>
      </c>
      <c r="K17" s="306"/>
      <c r="L17" s="307"/>
      <c r="M17" s="160" t="s">
        <v>98</v>
      </c>
      <c r="N17" s="46">
        <v>0.00012</v>
      </c>
      <c r="O17" s="318" t="s">
        <v>151</v>
      </c>
      <c r="P17" s="318" t="s">
        <v>140</v>
      </c>
      <c r="Q17" s="318" t="s">
        <v>152</v>
      </c>
      <c r="R17" s="334"/>
      <c r="S17" s="335">
        <f t="shared" si="8"/>
      </c>
      <c r="T17" s="334"/>
      <c r="U17" s="335">
        <f t="shared" si="8"/>
      </c>
      <c r="V17" s="334"/>
      <c r="W17" s="335">
        <f t="shared" si="9"/>
      </c>
      <c r="X17" s="334"/>
      <c r="Y17" s="335">
        <f t="shared" si="10"/>
      </c>
      <c r="Z17" s="334">
        <f t="shared" si="11"/>
        <v>0</v>
      </c>
      <c r="AA17" s="335">
        <f t="shared" si="6"/>
        <v>1</v>
      </c>
      <c r="AB17" s="354"/>
      <c r="AC17" s="672"/>
    </row>
    <row r="18" spans="1:29" ht="13.5">
      <c r="A18" s="295">
        <f>R18+$N18</f>
        <v>0.00013000000000000002</v>
      </c>
      <c r="B18" s="292">
        <f t="shared" si="0"/>
        <v>7</v>
      </c>
      <c r="C18" s="295">
        <f>T18+$N18</f>
        <v>0.00013000000000000002</v>
      </c>
      <c r="D18" s="292">
        <f t="shared" si="1"/>
        <v>7</v>
      </c>
      <c r="E18" s="295">
        <f>V18+$N18</f>
        <v>0.00013000000000000002</v>
      </c>
      <c r="F18" s="292">
        <f t="shared" si="2"/>
        <v>7</v>
      </c>
      <c r="G18" s="295">
        <f>X18+$N18</f>
        <v>0.00013000000000000002</v>
      </c>
      <c r="H18" s="292">
        <f t="shared" si="3"/>
        <v>7</v>
      </c>
      <c r="I18" s="295">
        <f>Z18+$N18</f>
        <v>0.00013000000000000002</v>
      </c>
      <c r="J18" s="292">
        <f t="shared" si="4"/>
        <v>7</v>
      </c>
      <c r="K18" s="306"/>
      <c r="L18" s="307"/>
      <c r="M18" s="160" t="s">
        <v>74</v>
      </c>
      <c r="N18" s="46">
        <v>0.00013000000000000002</v>
      </c>
      <c r="O18" s="318" t="s">
        <v>137</v>
      </c>
      <c r="P18" s="318" t="s">
        <v>145</v>
      </c>
      <c r="Q18" s="318" t="s">
        <v>153</v>
      </c>
      <c r="R18" s="334"/>
      <c r="S18" s="335">
        <f t="shared" si="8"/>
      </c>
      <c r="T18" s="334"/>
      <c r="U18" s="335">
        <f t="shared" si="8"/>
      </c>
      <c r="V18" s="334"/>
      <c r="W18" s="335">
        <f t="shared" si="9"/>
      </c>
      <c r="X18" s="334"/>
      <c r="Y18" s="335">
        <f t="shared" si="10"/>
      </c>
      <c r="Z18" s="334">
        <f t="shared" si="11"/>
        <v>0</v>
      </c>
      <c r="AA18" s="335">
        <f t="shared" si="6"/>
        <v>1</v>
      </c>
      <c r="AB18" s="354"/>
      <c r="AC18" s="672"/>
    </row>
    <row r="19" spans="1:29" s="46" customFormat="1" ht="13.5" customHeight="1">
      <c r="A19" s="295">
        <f aca="true" t="shared" si="12" ref="A19:A24">R19+$N19</f>
        <v>0.00014000000000000001</v>
      </c>
      <c r="B19" s="292">
        <f t="shared" si="0"/>
        <v>6</v>
      </c>
      <c r="C19" s="295">
        <f aca="true" t="shared" si="13" ref="C19:C24">T19+$N19</f>
        <v>0.00014000000000000001</v>
      </c>
      <c r="D19" s="292">
        <f t="shared" si="1"/>
        <v>6</v>
      </c>
      <c r="E19" s="295">
        <f aca="true" t="shared" si="14" ref="E19:E24">V19+$N19</f>
        <v>0.00014000000000000001</v>
      </c>
      <c r="F19" s="292">
        <f t="shared" si="2"/>
        <v>6</v>
      </c>
      <c r="G19" s="295">
        <f aca="true" t="shared" si="15" ref="G19:G24">X19+$N19</f>
        <v>0.00014000000000000001</v>
      </c>
      <c r="H19" s="292">
        <f t="shared" si="3"/>
        <v>6</v>
      </c>
      <c r="I19" s="295">
        <f aca="true" t="shared" si="16" ref="I19:I24">Z19+$N19</f>
        <v>0.00014000000000000001</v>
      </c>
      <c r="J19" s="292">
        <f t="shared" si="4"/>
        <v>6</v>
      </c>
      <c r="K19" s="306"/>
      <c r="L19" s="307"/>
      <c r="M19" s="160" t="s">
        <v>74</v>
      </c>
      <c r="N19" s="46">
        <v>0.00014000000000000001</v>
      </c>
      <c r="O19" s="318" t="s">
        <v>137</v>
      </c>
      <c r="P19" s="318" t="s">
        <v>145</v>
      </c>
      <c r="Q19" s="318" t="s">
        <v>154</v>
      </c>
      <c r="R19" s="184"/>
      <c r="S19" s="196">
        <f t="shared" si="8"/>
      </c>
      <c r="T19" s="184"/>
      <c r="U19" s="196">
        <f t="shared" si="8"/>
      </c>
      <c r="V19" s="184"/>
      <c r="W19" s="196">
        <f t="shared" si="9"/>
      </c>
      <c r="X19" s="184"/>
      <c r="Y19" s="196">
        <f t="shared" si="10"/>
      </c>
      <c r="Z19" s="334">
        <f t="shared" si="11"/>
        <v>0</v>
      </c>
      <c r="AA19" s="196">
        <f t="shared" si="6"/>
        <v>1</v>
      </c>
      <c r="AB19" s="354"/>
      <c r="AC19" s="673"/>
    </row>
    <row r="20" spans="1:29" ht="13.5">
      <c r="A20" s="295">
        <f t="shared" si="12"/>
        <v>0.00015000000000000001</v>
      </c>
      <c r="B20" s="292">
        <f t="shared" si="0"/>
        <v>5</v>
      </c>
      <c r="C20" s="295">
        <f t="shared" si="13"/>
        <v>0.00015000000000000001</v>
      </c>
      <c r="D20" s="292">
        <f t="shared" si="1"/>
        <v>5</v>
      </c>
      <c r="E20" s="295">
        <f t="shared" si="14"/>
        <v>0.00015000000000000001</v>
      </c>
      <c r="F20" s="292">
        <f t="shared" si="2"/>
        <v>5</v>
      </c>
      <c r="G20" s="295">
        <f t="shared" si="15"/>
        <v>0.00015000000000000001</v>
      </c>
      <c r="H20" s="292">
        <f t="shared" si="3"/>
        <v>5</v>
      </c>
      <c r="I20" s="295">
        <f t="shared" si="16"/>
        <v>0.00015000000000000001</v>
      </c>
      <c r="J20" s="292">
        <f t="shared" si="4"/>
        <v>5</v>
      </c>
      <c r="K20" s="306"/>
      <c r="L20" s="307"/>
      <c r="M20" s="160" t="s">
        <v>74</v>
      </c>
      <c r="N20" s="46">
        <v>0.00015000000000000001</v>
      </c>
      <c r="O20" s="351" t="s">
        <v>137</v>
      </c>
      <c r="P20" s="351" t="s">
        <v>145</v>
      </c>
      <c r="Q20" s="351" t="s">
        <v>155</v>
      </c>
      <c r="R20" s="184"/>
      <c r="S20" s="196">
        <f>IF(R20="","",RANK(R20,R$6:R$24))</f>
      </c>
      <c r="T20" s="184"/>
      <c r="U20" s="196">
        <f>IF(T20="","",RANK(T20,T$6:T$24))</f>
      </c>
      <c r="V20" s="184"/>
      <c r="W20" s="196">
        <f t="shared" si="9"/>
      </c>
      <c r="X20" s="184"/>
      <c r="Y20" s="196">
        <f t="shared" si="10"/>
      </c>
      <c r="Z20" s="334">
        <f t="shared" si="11"/>
        <v>0</v>
      </c>
      <c r="AA20" s="196">
        <f t="shared" si="6"/>
        <v>1</v>
      </c>
      <c r="AB20" s="355"/>
      <c r="AC20" s="672"/>
    </row>
    <row r="21" spans="1:29" ht="13.5">
      <c r="A21" s="295">
        <f t="shared" si="12"/>
        <v>0.00016</v>
      </c>
      <c r="B21" s="292">
        <f t="shared" si="0"/>
        <v>4</v>
      </c>
      <c r="C21" s="295">
        <f t="shared" si="13"/>
        <v>0.00016</v>
      </c>
      <c r="D21" s="292">
        <f t="shared" si="1"/>
        <v>4</v>
      </c>
      <c r="E21" s="295">
        <f t="shared" si="14"/>
        <v>0.00016</v>
      </c>
      <c r="F21" s="292">
        <f t="shared" si="2"/>
        <v>4</v>
      </c>
      <c r="G21" s="295">
        <f t="shared" si="15"/>
        <v>0.00016</v>
      </c>
      <c r="H21" s="292">
        <f t="shared" si="3"/>
        <v>4</v>
      </c>
      <c r="I21" s="295">
        <f t="shared" si="16"/>
        <v>0.00016</v>
      </c>
      <c r="J21" s="292">
        <f t="shared" si="4"/>
        <v>4</v>
      </c>
      <c r="K21" s="306"/>
      <c r="L21" s="307"/>
      <c r="M21" s="160" t="s">
        <v>74</v>
      </c>
      <c r="N21" s="46">
        <v>0.00016</v>
      </c>
      <c r="O21" s="318" t="s">
        <v>137</v>
      </c>
      <c r="P21" s="318" t="s">
        <v>140</v>
      </c>
      <c r="Q21" s="91" t="s">
        <v>156</v>
      </c>
      <c r="R21" s="184"/>
      <c r="S21" s="196">
        <f>IF(R21="","",RANK(R21,R$6:R$24))</f>
      </c>
      <c r="T21" s="184"/>
      <c r="U21" s="196">
        <f>IF(T21="","",RANK(T21,T$6:T$24))</f>
      </c>
      <c r="V21" s="184"/>
      <c r="W21" s="196">
        <f t="shared" si="9"/>
      </c>
      <c r="X21" s="184"/>
      <c r="Y21" s="196">
        <f t="shared" si="10"/>
      </c>
      <c r="Z21" s="334">
        <f t="shared" si="11"/>
        <v>0</v>
      </c>
      <c r="AA21" s="196">
        <f t="shared" si="6"/>
        <v>1</v>
      </c>
      <c r="AB21" s="355"/>
      <c r="AC21" s="672"/>
    </row>
    <row r="22" spans="1:29" ht="13.5">
      <c r="A22" s="295">
        <f t="shared" si="12"/>
        <v>0.00017</v>
      </c>
      <c r="B22" s="292">
        <f t="shared" si="0"/>
        <v>3</v>
      </c>
      <c r="C22" s="295">
        <f t="shared" si="13"/>
        <v>0.00017</v>
      </c>
      <c r="D22" s="292">
        <f t="shared" si="1"/>
        <v>3</v>
      </c>
      <c r="E22" s="295">
        <f t="shared" si="14"/>
        <v>0.00017</v>
      </c>
      <c r="F22" s="292">
        <f t="shared" si="2"/>
        <v>3</v>
      </c>
      <c r="G22" s="295">
        <f t="shared" si="15"/>
        <v>0.00017</v>
      </c>
      <c r="H22" s="292">
        <f t="shared" si="3"/>
        <v>3</v>
      </c>
      <c r="I22" s="295">
        <f t="shared" si="16"/>
        <v>0.00017</v>
      </c>
      <c r="J22" s="292">
        <f t="shared" si="4"/>
        <v>3</v>
      </c>
      <c r="K22" s="306"/>
      <c r="L22" s="307"/>
      <c r="M22" s="160" t="s">
        <v>74</v>
      </c>
      <c r="N22" s="46">
        <v>0.00017</v>
      </c>
      <c r="O22" s="318" t="s">
        <v>137</v>
      </c>
      <c r="P22" s="318" t="s">
        <v>140</v>
      </c>
      <c r="Q22" s="318" t="s">
        <v>157</v>
      </c>
      <c r="R22" s="184"/>
      <c r="S22" s="196">
        <f>IF(R22="","",RANK(R22,R$6:R$24))</f>
      </c>
      <c r="T22" s="184"/>
      <c r="U22" s="196">
        <f>IF(T22="","",RANK(T22,T$6:T$24))</f>
      </c>
      <c r="V22" s="184"/>
      <c r="W22" s="196">
        <f t="shared" si="9"/>
      </c>
      <c r="X22" s="184"/>
      <c r="Y22" s="196">
        <f t="shared" si="10"/>
      </c>
      <c r="Z22" s="334">
        <f t="shared" si="11"/>
        <v>0</v>
      </c>
      <c r="AA22" s="196">
        <f t="shared" si="6"/>
        <v>1</v>
      </c>
      <c r="AB22" s="355"/>
      <c r="AC22" s="672"/>
    </row>
    <row r="23" spans="1:29" ht="13.5">
      <c r="A23" s="295">
        <f t="shared" si="12"/>
        <v>0.00018</v>
      </c>
      <c r="B23" s="292">
        <f t="shared" si="0"/>
        <v>2</v>
      </c>
      <c r="C23" s="295">
        <f t="shared" si="13"/>
        <v>0.00018</v>
      </c>
      <c r="D23" s="292">
        <f t="shared" si="1"/>
        <v>2</v>
      </c>
      <c r="E23" s="295">
        <f t="shared" si="14"/>
        <v>0.00018</v>
      </c>
      <c r="F23" s="292">
        <f t="shared" si="2"/>
        <v>2</v>
      </c>
      <c r="G23" s="295">
        <f t="shared" si="15"/>
        <v>0.00018</v>
      </c>
      <c r="H23" s="292">
        <f t="shared" si="3"/>
        <v>2</v>
      </c>
      <c r="I23" s="295">
        <f t="shared" si="16"/>
        <v>0.00018</v>
      </c>
      <c r="J23" s="292">
        <f t="shared" si="4"/>
        <v>2</v>
      </c>
      <c r="K23" s="306"/>
      <c r="L23" s="307"/>
      <c r="M23" s="187" t="s">
        <v>74</v>
      </c>
      <c r="N23" s="46">
        <v>0.00018</v>
      </c>
      <c r="O23" s="318" t="s">
        <v>137</v>
      </c>
      <c r="P23" s="318" t="s">
        <v>140</v>
      </c>
      <c r="Q23" s="318" t="s">
        <v>158</v>
      </c>
      <c r="R23" s="184"/>
      <c r="S23" s="196">
        <f>IF(R23="","",RANK(R23,R$6:R$24))</f>
      </c>
      <c r="T23" s="184"/>
      <c r="U23" s="196">
        <f>IF(T23="","",RANK(T23,T$6:T$24))</f>
      </c>
      <c r="V23" s="184"/>
      <c r="W23" s="196">
        <f t="shared" si="9"/>
      </c>
      <c r="X23" s="184"/>
      <c r="Y23" s="196">
        <f t="shared" si="10"/>
      </c>
      <c r="Z23" s="334">
        <f t="shared" si="11"/>
        <v>0</v>
      </c>
      <c r="AA23" s="196">
        <f t="shared" si="6"/>
        <v>1</v>
      </c>
      <c r="AB23" s="355"/>
      <c r="AC23" s="672"/>
    </row>
    <row r="24" spans="1:29" ht="13.5">
      <c r="A24" s="291">
        <f t="shared" si="12"/>
        <v>0.00019</v>
      </c>
      <c r="B24" s="292">
        <f t="shared" si="0"/>
        <v>1</v>
      </c>
      <c r="C24" s="291">
        <f t="shared" si="13"/>
        <v>0.00019</v>
      </c>
      <c r="D24" s="292">
        <f t="shared" si="1"/>
        <v>1</v>
      </c>
      <c r="E24" s="291">
        <f t="shared" si="14"/>
        <v>0.00019</v>
      </c>
      <c r="F24" s="292">
        <f t="shared" si="2"/>
        <v>1</v>
      </c>
      <c r="G24" s="291">
        <f t="shared" si="15"/>
        <v>0.00019</v>
      </c>
      <c r="H24" s="292">
        <f t="shared" si="3"/>
        <v>1</v>
      </c>
      <c r="I24" s="291">
        <f t="shared" si="16"/>
        <v>0.00019</v>
      </c>
      <c r="J24" s="292">
        <f t="shared" si="4"/>
        <v>1</v>
      </c>
      <c r="K24" s="320"/>
      <c r="L24" s="321"/>
      <c r="M24" s="190" t="s">
        <v>81</v>
      </c>
      <c r="N24" s="352">
        <v>0.00019</v>
      </c>
      <c r="O24" s="136" t="s">
        <v>159</v>
      </c>
      <c r="P24" s="136" t="s">
        <v>145</v>
      </c>
      <c r="Q24" s="136" t="s">
        <v>160</v>
      </c>
      <c r="R24" s="193"/>
      <c r="S24" s="197">
        <f>IF(R24="","",RANK(R24,R$6:R$24))</f>
      </c>
      <c r="T24" s="193"/>
      <c r="U24" s="197">
        <f>IF(T24="","",RANK(T24,T$6:T$24))</f>
      </c>
      <c r="V24" s="193"/>
      <c r="W24" s="197">
        <f t="shared" si="9"/>
      </c>
      <c r="X24" s="193"/>
      <c r="Y24" s="197">
        <f t="shared" si="10"/>
      </c>
      <c r="Z24" s="193">
        <f t="shared" si="11"/>
        <v>0</v>
      </c>
      <c r="AA24" s="197">
        <f t="shared" si="6"/>
        <v>1</v>
      </c>
      <c r="AB24" s="350"/>
      <c r="AC24" s="673"/>
    </row>
    <row r="28" spans="13:14" ht="13.5">
      <c r="M28" s="46"/>
      <c r="N28" s="46"/>
    </row>
    <row r="29" spans="13:14" ht="13.5">
      <c r="M29" s="46"/>
      <c r="N29" s="46"/>
    </row>
    <row r="30" spans="13:14" ht="13.5">
      <c r="M30" s="46"/>
      <c r="N30" s="46"/>
    </row>
  </sheetData>
  <sheetProtection/>
  <mergeCells count="13">
    <mergeCell ref="Y1:AA1"/>
    <mergeCell ref="R4:S4"/>
    <mergeCell ref="T4:U4"/>
    <mergeCell ref="V4:W4"/>
    <mergeCell ref="X4:Y4"/>
    <mergeCell ref="M6:M9"/>
    <mergeCell ref="M11:M14"/>
    <mergeCell ref="AC16:AC24"/>
    <mergeCell ref="A4:B5"/>
    <mergeCell ref="C4:D5"/>
    <mergeCell ref="E4:F5"/>
    <mergeCell ref="G4:H5"/>
    <mergeCell ref="I4:J5"/>
  </mergeCells>
  <hyperlinks>
    <hyperlink ref="AD2" location="目次!A1" display="目次"/>
  </hyperlinks>
  <printOptions/>
  <pageMargins left="0.5111111111111111" right="0.19652777777777777" top="0.9840277777777777" bottom="0.9840277777777777" header="0.5111111111111111" footer="0.511111111111111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30"/>
  <sheetViews>
    <sheetView view="pageBreakPreview" zoomScale="115" zoomScaleSheetLayoutView="115" zoomScalePageLayoutView="0" workbookViewId="0" topLeftCell="A1">
      <pane xSplit="17" ySplit="5" topLeftCell="R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" sqref="M1"/>
    </sheetView>
  </sheetViews>
  <sheetFormatPr defaultColWidth="9.00390625" defaultRowHeight="13.5"/>
  <cols>
    <col min="1" max="1" width="8.375" style="0" hidden="1" customWidth="1"/>
    <col min="2" max="2" width="6.25390625" style="0" hidden="1" customWidth="1"/>
    <col min="3" max="10" width="6.625" style="0" hidden="1" customWidth="1"/>
    <col min="11" max="11" width="9.25390625" style="0" hidden="1" customWidth="1"/>
    <col min="12" max="12" width="6.25390625" style="0" hidden="1" customWidth="1"/>
    <col min="13" max="13" width="4.625" style="0" customWidth="1"/>
    <col min="14" max="14" width="9.375" style="0" hidden="1" customWidth="1"/>
    <col min="15" max="15" width="15.875" style="0" customWidth="1"/>
    <col min="16" max="16" width="5.625" style="0" customWidth="1"/>
    <col min="17" max="17" width="13.125" style="0" customWidth="1"/>
    <col min="18" max="18" width="8.625" style="0" bestFit="1" customWidth="1"/>
    <col min="19" max="19" width="7.375" style="0" customWidth="1"/>
    <col min="20" max="20" width="8.625" style="0" bestFit="1" customWidth="1"/>
    <col min="21" max="21" width="7.375" style="0" customWidth="1"/>
    <col min="22" max="22" width="8.625" style="0" bestFit="1" customWidth="1"/>
    <col min="23" max="23" width="7.375" style="0" customWidth="1"/>
    <col min="24" max="24" width="8.625" style="0" bestFit="1" customWidth="1"/>
    <col min="25" max="25" width="7.375" style="0" customWidth="1"/>
    <col min="26" max="26" width="8.625" style="0" customWidth="1"/>
    <col min="27" max="27" width="4.875" style="0" customWidth="1"/>
    <col min="28" max="28" width="9.00390625" style="0" customWidth="1"/>
    <col min="29" max="29" width="5.625" style="0" customWidth="1"/>
  </cols>
  <sheetData>
    <row r="1" spans="13:27" ht="13.5">
      <c r="M1" t="str">
        <f>'目次'!A1</f>
        <v>令和元年度　和歌山県高等学校総合体育大会</v>
      </c>
      <c r="Y1" s="655"/>
      <c r="Z1" s="621"/>
      <c r="AA1" s="621"/>
    </row>
    <row r="2" spans="13:30" ht="13.5">
      <c r="M2" t="s">
        <v>33</v>
      </c>
      <c r="O2" t="s">
        <v>161</v>
      </c>
      <c r="AD2" s="42" t="s">
        <v>18</v>
      </c>
    </row>
    <row r="3" spans="13:18" ht="13.5">
      <c r="M3" t="s">
        <v>134</v>
      </c>
      <c r="R3" t="s">
        <v>33</v>
      </c>
    </row>
    <row r="4" spans="1:29" ht="13.5">
      <c r="A4" s="674" t="s">
        <v>41</v>
      </c>
      <c r="B4" s="675"/>
      <c r="C4" s="675" t="s">
        <v>135</v>
      </c>
      <c r="D4" s="675"/>
      <c r="E4" s="675" t="s">
        <v>43</v>
      </c>
      <c r="F4" s="675"/>
      <c r="G4" s="675" t="s">
        <v>40</v>
      </c>
      <c r="H4" s="675"/>
      <c r="I4" s="675" t="s">
        <v>60</v>
      </c>
      <c r="J4" s="678"/>
      <c r="K4" s="296" t="s">
        <v>61</v>
      </c>
      <c r="L4" s="297"/>
      <c r="M4" s="298"/>
      <c r="N4" s="299"/>
      <c r="O4" s="299"/>
      <c r="P4" s="298"/>
      <c r="Q4" s="324"/>
      <c r="R4" s="659" t="s">
        <v>66</v>
      </c>
      <c r="S4" s="657"/>
      <c r="T4" s="659" t="s">
        <v>45</v>
      </c>
      <c r="U4" s="657"/>
      <c r="V4" s="659" t="s">
        <v>67</v>
      </c>
      <c r="W4" s="657"/>
      <c r="X4" s="659" t="s">
        <v>68</v>
      </c>
      <c r="Y4" s="657"/>
      <c r="Z4" s="133" t="s">
        <v>136</v>
      </c>
      <c r="AA4" s="198"/>
      <c r="AB4" s="336"/>
      <c r="AC4" s="337" t="s">
        <v>61</v>
      </c>
    </row>
    <row r="5" spans="1:29" ht="13.5">
      <c r="A5" s="676"/>
      <c r="B5" s="677"/>
      <c r="C5" s="677"/>
      <c r="D5" s="677"/>
      <c r="E5" s="677"/>
      <c r="F5" s="677"/>
      <c r="G5" s="677"/>
      <c r="H5" s="677"/>
      <c r="I5" s="677"/>
      <c r="J5" s="679"/>
      <c r="K5" s="300"/>
      <c r="L5" s="45"/>
      <c r="M5" s="301" t="s">
        <v>62</v>
      </c>
      <c r="N5" s="302"/>
      <c r="O5" s="302" t="s">
        <v>63</v>
      </c>
      <c r="P5" s="301" t="s">
        <v>64</v>
      </c>
      <c r="Q5" s="201" t="s">
        <v>65</v>
      </c>
      <c r="R5" s="137" t="s">
        <v>71</v>
      </c>
      <c r="S5" s="138" t="s">
        <v>72</v>
      </c>
      <c r="T5" s="137" t="s">
        <v>71</v>
      </c>
      <c r="U5" s="138" t="s">
        <v>72</v>
      </c>
      <c r="V5" s="137" t="s">
        <v>71</v>
      </c>
      <c r="W5" s="138" t="s">
        <v>72</v>
      </c>
      <c r="X5" s="137" t="s">
        <v>71</v>
      </c>
      <c r="Y5" s="138" t="s">
        <v>72</v>
      </c>
      <c r="Z5" s="201" t="s">
        <v>73</v>
      </c>
      <c r="AA5" s="338" t="s">
        <v>72</v>
      </c>
      <c r="AB5" s="339" t="s">
        <v>70</v>
      </c>
      <c r="AC5" s="300" t="s">
        <v>72</v>
      </c>
    </row>
    <row r="6" spans="1:29" ht="13.5" hidden="1">
      <c r="A6" s="289">
        <f>R6+$N6</f>
        <v>1E-05</v>
      </c>
      <c r="B6" s="290">
        <f>RANK(A6,A$6:A$24)</f>
        <v>17</v>
      </c>
      <c r="C6" s="289">
        <f>T6+$N6</f>
        <v>1E-05</v>
      </c>
      <c r="D6" s="290">
        <f>RANK(C6,C$6:C$24)</f>
        <v>17</v>
      </c>
      <c r="E6" s="289">
        <f>V6+$N6</f>
        <v>1E-05</v>
      </c>
      <c r="F6" s="290">
        <f>RANK(E6,E$6:E$24)</f>
        <v>17</v>
      </c>
      <c r="G6" s="289">
        <f>X6+$N6</f>
        <v>1E-05</v>
      </c>
      <c r="H6" s="290">
        <f>RANK(G6,G$6:G$24)</f>
        <v>17</v>
      </c>
      <c r="I6" s="289">
        <f>Z6+$N6</f>
        <v>1E-05</v>
      </c>
      <c r="J6" s="290">
        <f>RANK(I6,I$6:I$24)</f>
        <v>17</v>
      </c>
      <c r="K6" s="303"/>
      <c r="L6" s="304"/>
      <c r="M6" s="650"/>
      <c r="N6" s="305">
        <v>1E-05</v>
      </c>
      <c r="O6" s="2"/>
      <c r="P6" s="146"/>
      <c r="Q6" s="2"/>
      <c r="R6" s="326"/>
      <c r="S6" s="195">
        <f>IF(R6="","",RANK(R6,R$6:R$24))</f>
      </c>
      <c r="T6" s="326"/>
      <c r="U6" s="195">
        <f>IF(T6="","",RANK(T6,T$6:T$24))</f>
      </c>
      <c r="V6" s="326"/>
      <c r="W6" s="195">
        <f>IF(V6="","",RANK(V6,V$6:V$24))</f>
      </c>
      <c r="X6" s="326"/>
      <c r="Y6" s="195">
        <f>IF(X6="","",RANK(X6,X$6:X$24))</f>
      </c>
      <c r="Z6" s="180">
        <f>R6+T6+V6+X6</f>
        <v>0</v>
      </c>
      <c r="AA6" s="195">
        <f>RANK(Z6,Z$6:Z$24)</f>
        <v>1</v>
      </c>
      <c r="AB6" s="340"/>
      <c r="AC6" s="340"/>
    </row>
    <row r="7" spans="1:29" ht="13.5" hidden="1">
      <c r="A7" s="291">
        <f>R7+$N7</f>
        <v>2E-05</v>
      </c>
      <c r="B7" s="292">
        <f aca="true" t="shared" si="0" ref="B7:B24">RANK(A7,A$6:A$24)</f>
        <v>16</v>
      </c>
      <c r="C7" s="291">
        <f>T7+$N7</f>
        <v>2E-05</v>
      </c>
      <c r="D7" s="292">
        <f aca="true" t="shared" si="1" ref="D7:D24">RANK(C7,C$6:C$24)</f>
        <v>16</v>
      </c>
      <c r="E7" s="291">
        <f>V7+$N7</f>
        <v>2E-05</v>
      </c>
      <c r="F7" s="292">
        <f aca="true" t="shared" si="2" ref="F7:F24">RANK(E7,E$6:E$24)</f>
        <v>16</v>
      </c>
      <c r="G7" s="291">
        <f>X7+$N7</f>
        <v>2E-05</v>
      </c>
      <c r="H7" s="292">
        <f aca="true" t="shared" si="3" ref="H7:H24">RANK(G7,G$6:G$24)</f>
        <v>16</v>
      </c>
      <c r="I7" s="291">
        <f>Z7+$N7</f>
        <v>2E-05</v>
      </c>
      <c r="J7" s="292">
        <f aca="true" t="shared" si="4" ref="J7:J24">RANK(I7,I$6:I$24)</f>
        <v>16</v>
      </c>
      <c r="K7" s="306"/>
      <c r="L7" s="307"/>
      <c r="M7" s="651"/>
      <c r="N7" s="305">
        <v>2E-05</v>
      </c>
      <c r="O7" s="2"/>
      <c r="P7" s="146"/>
      <c r="Q7" s="2"/>
      <c r="R7" s="184"/>
      <c r="S7" s="196">
        <f aca="true" t="shared" si="5" ref="S7:U9">IF(R7="","",RANK(R7,R$6:R$24))</f>
      </c>
      <c r="T7" s="184"/>
      <c r="U7" s="196">
        <f t="shared" si="5"/>
      </c>
      <c r="V7" s="184"/>
      <c r="W7" s="196">
        <f>IF(V7="","",RANK(V7,V$6:V$24))</f>
      </c>
      <c r="X7" s="184"/>
      <c r="Y7" s="196">
        <f>IF(X7="","",RANK(X7,X$6:X$24))</f>
      </c>
      <c r="Z7" s="184">
        <f>R7+T7+V7+X7</f>
        <v>0</v>
      </c>
      <c r="AA7" s="196">
        <f aca="true" t="shared" si="6" ref="AA7:AA23">RANK(Z7,Z$6:Z$24)</f>
        <v>1</v>
      </c>
      <c r="AB7" s="341"/>
      <c r="AC7" s="341"/>
    </row>
    <row r="8" spans="1:29" ht="13.5" hidden="1">
      <c r="A8" s="291">
        <f>R8+$N8</f>
        <v>3.0000000000000004E-05</v>
      </c>
      <c r="B8" s="292">
        <f t="shared" si="0"/>
        <v>15</v>
      </c>
      <c r="C8" s="291">
        <f>T8+$N8</f>
        <v>3.0000000000000004E-05</v>
      </c>
      <c r="D8" s="292">
        <f t="shared" si="1"/>
        <v>15</v>
      </c>
      <c r="E8" s="291">
        <f>V8+$N8</f>
        <v>3.0000000000000004E-05</v>
      </c>
      <c r="F8" s="292">
        <f t="shared" si="2"/>
        <v>15</v>
      </c>
      <c r="G8" s="291">
        <f>X8+$N8</f>
        <v>3.0000000000000004E-05</v>
      </c>
      <c r="H8" s="292">
        <f t="shared" si="3"/>
        <v>15</v>
      </c>
      <c r="I8" s="291">
        <f>Z8+$N8</f>
        <v>3.0000000000000004E-05</v>
      </c>
      <c r="J8" s="292">
        <f t="shared" si="4"/>
        <v>15</v>
      </c>
      <c r="K8" s="306"/>
      <c r="L8" s="307"/>
      <c r="M8" s="651"/>
      <c r="N8" s="305">
        <v>3.0000000000000004E-05</v>
      </c>
      <c r="O8" s="2"/>
      <c r="P8" s="146"/>
      <c r="Q8" s="2"/>
      <c r="R8" s="184"/>
      <c r="S8" s="196">
        <f t="shared" si="5"/>
      </c>
      <c r="T8" s="184"/>
      <c r="U8" s="196">
        <f t="shared" si="5"/>
      </c>
      <c r="V8" s="184"/>
      <c r="W8" s="196">
        <f>IF(V8="","",RANK(V8,V$6:V$24))</f>
      </c>
      <c r="X8" s="184"/>
      <c r="Y8" s="196">
        <f>IF(X8="","",RANK(X8,X$6:X$24))</f>
      </c>
      <c r="Z8" s="184">
        <f>R8+T8+V8+X8</f>
        <v>0</v>
      </c>
      <c r="AA8" s="196">
        <f t="shared" si="6"/>
        <v>1</v>
      </c>
      <c r="AB8" s="341"/>
      <c r="AC8" s="341"/>
    </row>
    <row r="9" spans="1:29" ht="13.5" hidden="1">
      <c r="A9" s="291">
        <f>R9+$N9</f>
        <v>4E-05</v>
      </c>
      <c r="B9" s="292">
        <f t="shared" si="0"/>
        <v>14</v>
      </c>
      <c r="C9" s="291">
        <f>T9+$N9</f>
        <v>4E-05</v>
      </c>
      <c r="D9" s="292">
        <f t="shared" si="1"/>
        <v>14</v>
      </c>
      <c r="E9" s="291">
        <f>V9+$N9</f>
        <v>4E-05</v>
      </c>
      <c r="F9" s="292">
        <f t="shared" si="2"/>
        <v>14</v>
      </c>
      <c r="G9" s="291">
        <f>X9+$N9</f>
        <v>4E-05</v>
      </c>
      <c r="H9" s="292">
        <f t="shared" si="3"/>
        <v>14</v>
      </c>
      <c r="I9" s="291">
        <f>Z9+$N9</f>
        <v>4E-05</v>
      </c>
      <c r="J9" s="292">
        <f t="shared" si="4"/>
        <v>14</v>
      </c>
      <c r="K9" s="308"/>
      <c r="L9" s="309"/>
      <c r="M9" s="652"/>
      <c r="N9" s="305">
        <v>4E-05</v>
      </c>
      <c r="O9" s="2"/>
      <c r="P9" s="172"/>
      <c r="Q9" s="3"/>
      <c r="R9" s="327"/>
      <c r="S9" s="328">
        <f t="shared" si="5"/>
      </c>
      <c r="T9" s="327"/>
      <c r="U9" s="328">
        <f t="shared" si="5"/>
      </c>
      <c r="V9" s="327"/>
      <c r="W9" s="328">
        <f>IF(V9="","",RANK(V9,V$6:V$24))</f>
      </c>
      <c r="X9" s="327"/>
      <c r="Y9" s="328">
        <f>IF(X9="","",RANK(X9,X$6:X$24))</f>
      </c>
      <c r="Z9" s="327">
        <f>R9+T9+V9+X9</f>
        <v>0</v>
      </c>
      <c r="AA9" s="328">
        <f t="shared" si="6"/>
        <v>1</v>
      </c>
      <c r="AB9" s="342"/>
      <c r="AC9" s="342"/>
    </row>
    <row r="10" spans="1:29" ht="13.5" hidden="1">
      <c r="A10" s="293"/>
      <c r="B10" s="292" t="s">
        <v>32</v>
      </c>
      <c r="C10" s="294"/>
      <c r="D10" s="292" t="s">
        <v>32</v>
      </c>
      <c r="E10" s="294"/>
      <c r="F10" s="292" t="s">
        <v>32</v>
      </c>
      <c r="G10" s="294"/>
      <c r="H10" s="292" t="s">
        <v>32</v>
      </c>
      <c r="I10" s="294"/>
      <c r="J10" s="292" t="s">
        <v>32</v>
      </c>
      <c r="K10" s="291">
        <f>AB10+$N10</f>
        <v>5E-05</v>
      </c>
      <c r="L10" s="310">
        <f>RANK(K10,K$10:K$19)</f>
        <v>2</v>
      </c>
      <c r="M10" s="311"/>
      <c r="N10" s="305">
        <v>5E-05</v>
      </c>
      <c r="O10" s="312">
        <f>O6</f>
        <v>0</v>
      </c>
      <c r="P10" s="313"/>
      <c r="Q10" s="302"/>
      <c r="R10" s="329"/>
      <c r="S10" s="330">
        <f>SUM(R6:R9)-MIN(R6:R9)</f>
        <v>0</v>
      </c>
      <c r="T10" s="329"/>
      <c r="U10" s="330">
        <f>SUM(T6:T9)-MIN(T6:T9)</f>
        <v>0</v>
      </c>
      <c r="V10" s="329"/>
      <c r="W10" s="330">
        <f>SUM(V6:V9)-MIN(V6:V9)</f>
        <v>0</v>
      </c>
      <c r="X10" s="329"/>
      <c r="Y10" s="330">
        <f>SUM(X6:X9)-MIN(X6:X9)</f>
        <v>0</v>
      </c>
      <c r="Z10" s="329"/>
      <c r="AA10" s="290" t="s">
        <v>32</v>
      </c>
      <c r="AB10" s="343">
        <f>+Y10+W10+U10+S10</f>
        <v>0</v>
      </c>
      <c r="AC10" s="344">
        <f>RANK(AB10,AB$10:AB$19)</f>
        <v>1</v>
      </c>
    </row>
    <row r="11" spans="1:29" ht="13.5" hidden="1">
      <c r="A11" s="291">
        <f>R11+$N11</f>
        <v>6.000000000000001E-05</v>
      </c>
      <c r="B11" s="292">
        <f t="shared" si="0"/>
        <v>13</v>
      </c>
      <c r="C11" s="291">
        <f>T11+$N11</f>
        <v>6.000000000000001E-05</v>
      </c>
      <c r="D11" s="292">
        <f t="shared" si="1"/>
        <v>13</v>
      </c>
      <c r="E11" s="291">
        <f>V11+$N11</f>
        <v>6.000000000000001E-05</v>
      </c>
      <c r="F11" s="292">
        <f t="shared" si="2"/>
        <v>13</v>
      </c>
      <c r="G11" s="291">
        <f>X11+$N11</f>
        <v>6.000000000000001E-05</v>
      </c>
      <c r="H11" s="292">
        <f t="shared" si="3"/>
        <v>13</v>
      </c>
      <c r="I11" s="291">
        <f>Z11+$N11</f>
        <v>6.000000000000001E-05</v>
      </c>
      <c r="J11" s="292">
        <f t="shared" si="4"/>
        <v>13</v>
      </c>
      <c r="K11" s="303"/>
      <c r="L11" s="304"/>
      <c r="M11" s="650"/>
      <c r="N11" s="305">
        <v>6.000000000000001E-05</v>
      </c>
      <c r="O11" s="168"/>
      <c r="P11" s="146"/>
      <c r="Q11" s="91"/>
      <c r="R11" s="326"/>
      <c r="S11" s="195">
        <f aca="true" t="shared" si="7" ref="S11:U14">IF(R11="","",RANK(R11,R$6:R$24))</f>
      </c>
      <c r="T11" s="326"/>
      <c r="U11" s="195">
        <f t="shared" si="7"/>
      </c>
      <c r="V11" s="326"/>
      <c r="W11" s="195">
        <f>IF(V11="","",RANK(V11,V$6:V$24))</f>
      </c>
      <c r="X11" s="326"/>
      <c r="Y11" s="195">
        <f>IF(X11="","",RANK(X11,X$6:X$24))</f>
      </c>
      <c r="Z11" s="326">
        <f>R11+T11+V11+X11</f>
        <v>0</v>
      </c>
      <c r="AA11" s="195">
        <f t="shared" si="6"/>
        <v>1</v>
      </c>
      <c r="AB11" s="345"/>
      <c r="AC11" s="341"/>
    </row>
    <row r="12" spans="1:29" ht="13.5" hidden="1">
      <c r="A12" s="291">
        <f>R12+$N12</f>
        <v>7.000000000000001E-05</v>
      </c>
      <c r="B12" s="292">
        <f t="shared" si="0"/>
        <v>12</v>
      </c>
      <c r="C12" s="291">
        <f>T12+$N12</f>
        <v>7.000000000000001E-05</v>
      </c>
      <c r="D12" s="292">
        <f t="shared" si="1"/>
        <v>12</v>
      </c>
      <c r="E12" s="291">
        <f>V12+$N12</f>
        <v>7.000000000000001E-05</v>
      </c>
      <c r="F12" s="292">
        <f t="shared" si="2"/>
        <v>12</v>
      </c>
      <c r="G12" s="291">
        <f>X12+$N12</f>
        <v>7.000000000000001E-05</v>
      </c>
      <c r="H12" s="292">
        <f t="shared" si="3"/>
        <v>12</v>
      </c>
      <c r="I12" s="291">
        <f>Z12+$N12</f>
        <v>7.000000000000001E-05</v>
      </c>
      <c r="J12" s="292">
        <f t="shared" si="4"/>
        <v>12</v>
      </c>
      <c r="K12" s="306"/>
      <c r="L12" s="307"/>
      <c r="M12" s="651"/>
      <c r="N12" s="305">
        <v>7.000000000000001E-05</v>
      </c>
      <c r="O12" s="146"/>
      <c r="P12" s="146"/>
      <c r="Q12" s="91"/>
      <c r="R12" s="184"/>
      <c r="S12" s="196">
        <f t="shared" si="7"/>
      </c>
      <c r="T12" s="184"/>
      <c r="U12" s="196">
        <f t="shared" si="7"/>
      </c>
      <c r="V12" s="184"/>
      <c r="W12" s="196">
        <f>IF(V12="","",RANK(V12,V$6:V$24))</f>
      </c>
      <c r="X12" s="184"/>
      <c r="Y12" s="196">
        <f>IF(X12="","",RANK(X12,X$6:X$24))</f>
      </c>
      <c r="Z12" s="184">
        <f>R12+T12+V12+X12</f>
        <v>0</v>
      </c>
      <c r="AA12" s="196">
        <f t="shared" si="6"/>
        <v>1</v>
      </c>
      <c r="AB12" s="345"/>
      <c r="AC12" s="341"/>
    </row>
    <row r="13" spans="1:29" ht="13.5" hidden="1">
      <c r="A13" s="291">
        <f>R13+$N13</f>
        <v>8E-05</v>
      </c>
      <c r="B13" s="292">
        <f t="shared" si="0"/>
        <v>11</v>
      </c>
      <c r="C13" s="291">
        <f>T13+$N13</f>
        <v>8E-05</v>
      </c>
      <c r="D13" s="292">
        <f t="shared" si="1"/>
        <v>11</v>
      </c>
      <c r="E13" s="291">
        <f>V13+$N13</f>
        <v>8E-05</v>
      </c>
      <c r="F13" s="292">
        <f t="shared" si="2"/>
        <v>11</v>
      </c>
      <c r="G13" s="291">
        <f>X13+$N13</f>
        <v>8E-05</v>
      </c>
      <c r="H13" s="292">
        <f t="shared" si="3"/>
        <v>11</v>
      </c>
      <c r="I13" s="291">
        <f>Z13+$N13</f>
        <v>8E-05</v>
      </c>
      <c r="J13" s="292">
        <f t="shared" si="4"/>
        <v>11</v>
      </c>
      <c r="K13" s="306"/>
      <c r="L13" s="307"/>
      <c r="M13" s="651"/>
      <c r="N13" s="305">
        <v>8E-05</v>
      </c>
      <c r="O13" s="146"/>
      <c r="P13" s="172"/>
      <c r="Q13" s="84"/>
      <c r="R13" s="184"/>
      <c r="S13" s="196">
        <f t="shared" si="7"/>
      </c>
      <c r="T13" s="184"/>
      <c r="U13" s="196">
        <f t="shared" si="7"/>
      </c>
      <c r="V13" s="184"/>
      <c r="W13" s="196">
        <f>IF(V13="","",RANK(V13,V$6:V$24))</f>
      </c>
      <c r="X13" s="184"/>
      <c r="Y13" s="196">
        <f>IF(X13="","",RANK(X13,X$6:X$24))</f>
      </c>
      <c r="Z13" s="184">
        <f>R13+T13+V13+X13</f>
        <v>0</v>
      </c>
      <c r="AA13" s="196">
        <f t="shared" si="6"/>
        <v>1</v>
      </c>
      <c r="AB13" s="345"/>
      <c r="AC13" s="341"/>
    </row>
    <row r="14" spans="1:29" ht="13.5" hidden="1">
      <c r="A14" s="291">
        <f>R14+$N14</f>
        <v>9E-05</v>
      </c>
      <c r="B14" s="292">
        <f t="shared" si="0"/>
        <v>10</v>
      </c>
      <c r="C14" s="291">
        <f>T14+$N14</f>
        <v>9E-05</v>
      </c>
      <c r="D14" s="292">
        <f t="shared" si="1"/>
        <v>10</v>
      </c>
      <c r="E14" s="291">
        <f>V14+$N14</f>
        <v>9E-05</v>
      </c>
      <c r="F14" s="292">
        <f t="shared" si="2"/>
        <v>10</v>
      </c>
      <c r="G14" s="291">
        <f>X14+$N14</f>
        <v>9E-05</v>
      </c>
      <c r="H14" s="292">
        <f t="shared" si="3"/>
        <v>10</v>
      </c>
      <c r="I14" s="291">
        <f>Z14+$N14</f>
        <v>9E-05</v>
      </c>
      <c r="J14" s="292">
        <f t="shared" si="4"/>
        <v>10</v>
      </c>
      <c r="K14" s="308"/>
      <c r="L14" s="309"/>
      <c r="M14" s="652"/>
      <c r="N14" s="305">
        <v>9E-05</v>
      </c>
      <c r="O14" s="314"/>
      <c r="P14" s="315"/>
      <c r="Q14" s="331"/>
      <c r="R14" s="327"/>
      <c r="S14" s="328">
        <f t="shared" si="7"/>
      </c>
      <c r="T14" s="327"/>
      <c r="U14" s="328">
        <f t="shared" si="7"/>
      </c>
      <c r="V14" s="327"/>
      <c r="W14" s="328">
        <f>IF(V14="","",RANK(V14,V$6:V$24))</f>
      </c>
      <c r="X14" s="327"/>
      <c r="Y14" s="328">
        <f>IF(X14="","",RANK(X14,X$6:X$24))</f>
      </c>
      <c r="Z14" s="327">
        <f>R14+T14+V14+X14</f>
        <v>0</v>
      </c>
      <c r="AA14" s="328">
        <f t="shared" si="6"/>
        <v>1</v>
      </c>
      <c r="AB14" s="346"/>
      <c r="AC14" s="342"/>
    </row>
    <row r="15" spans="1:29" ht="13.5" hidden="1">
      <c r="A15" s="293"/>
      <c r="B15" s="292" t="s">
        <v>32</v>
      </c>
      <c r="C15" s="294"/>
      <c r="D15" s="292" t="s">
        <v>32</v>
      </c>
      <c r="E15" s="294"/>
      <c r="F15" s="292" t="s">
        <v>32</v>
      </c>
      <c r="G15" s="294"/>
      <c r="H15" s="292" t="s">
        <v>32</v>
      </c>
      <c r="I15" s="294"/>
      <c r="J15" s="292" t="s">
        <v>32</v>
      </c>
      <c r="K15" s="291">
        <f>AB15+$N15</f>
        <v>0.0001</v>
      </c>
      <c r="L15" s="310">
        <f>RANK(K15,K$10:K$19)</f>
        <v>1</v>
      </c>
      <c r="M15" s="316"/>
      <c r="N15" s="305">
        <v>0.0001</v>
      </c>
      <c r="O15" s="146"/>
      <c r="P15" s="317"/>
      <c r="Q15" s="332"/>
      <c r="R15" s="326"/>
      <c r="S15" s="333">
        <f>SUM(R11:R14)-MIN(R11:R14)</f>
        <v>0</v>
      </c>
      <c r="T15" s="326"/>
      <c r="U15" s="333">
        <f>SUM(T11:T14)-MIN(T11:T14)</f>
        <v>0</v>
      </c>
      <c r="V15" s="326"/>
      <c r="W15" s="333">
        <f>SUM(V11:V14)-MIN(V11:V14)</f>
        <v>0</v>
      </c>
      <c r="X15" s="326"/>
      <c r="Y15" s="333">
        <f>SUM(X11:X14)-MIN(X11:X14)</f>
        <v>0</v>
      </c>
      <c r="Z15" s="326"/>
      <c r="AA15" s="347" t="s">
        <v>32</v>
      </c>
      <c r="AB15" s="348">
        <f>+Y15+W15+U15+S15</f>
        <v>0</v>
      </c>
      <c r="AC15" s="341">
        <f>RANK(AB15,AB$10:AB$19)</f>
        <v>1</v>
      </c>
    </row>
    <row r="16" spans="1:29" ht="13.5">
      <c r="A16" s="291">
        <f>R16+$N16</f>
        <v>0.00011</v>
      </c>
      <c r="B16" s="292">
        <f t="shared" si="0"/>
        <v>9</v>
      </c>
      <c r="C16" s="291">
        <f>T16+$N16</f>
        <v>0.00011</v>
      </c>
      <c r="D16" s="292">
        <f t="shared" si="1"/>
        <v>9</v>
      </c>
      <c r="E16" s="291">
        <f>V16+$N16</f>
        <v>0.00011</v>
      </c>
      <c r="F16" s="292">
        <f t="shared" si="2"/>
        <v>9</v>
      </c>
      <c r="G16" s="291">
        <f>X16+$N16</f>
        <v>0.00011</v>
      </c>
      <c r="H16" s="292">
        <f t="shared" si="3"/>
        <v>9</v>
      </c>
      <c r="I16" s="291">
        <f>Z16+$N16</f>
        <v>0.00011</v>
      </c>
      <c r="J16" s="292">
        <f t="shared" si="4"/>
        <v>9</v>
      </c>
      <c r="K16" s="303"/>
      <c r="L16" s="304"/>
      <c r="M16" s="142" t="s">
        <v>81</v>
      </c>
      <c r="N16" s="305">
        <v>0.00011</v>
      </c>
      <c r="O16" s="168" t="s">
        <v>162</v>
      </c>
      <c r="P16" s="168" t="s">
        <v>138</v>
      </c>
      <c r="Q16" s="141" t="s">
        <v>163</v>
      </c>
      <c r="R16" s="180"/>
      <c r="S16" s="195">
        <f aca="true" t="shared" si="8" ref="S16:U24">IF(R16="","",RANK(R16,R$6:R$24))</f>
      </c>
      <c r="T16" s="180"/>
      <c r="U16" s="195">
        <f t="shared" si="8"/>
      </c>
      <c r="V16" s="180"/>
      <c r="W16" s="195">
        <f aca="true" t="shared" si="9" ref="W16:W24">IF(V16="","",RANK(V16,V$6:V$24))</f>
      </c>
      <c r="X16" s="180"/>
      <c r="Y16" s="195">
        <f aca="true" t="shared" si="10" ref="Y16:Y24">IF(X16="","",RANK(X16,X$6:X$24))</f>
      </c>
      <c r="Z16" s="180">
        <f>R16+T16+V16+X16</f>
        <v>0</v>
      </c>
      <c r="AA16" s="195">
        <f t="shared" si="6"/>
        <v>1</v>
      </c>
      <c r="AB16" s="349"/>
      <c r="AC16" s="340"/>
    </row>
    <row r="17" spans="1:29" ht="13.5">
      <c r="A17" s="291">
        <f>R17+$N17</f>
        <v>0.00012</v>
      </c>
      <c r="B17" s="292">
        <f t="shared" si="0"/>
        <v>8</v>
      </c>
      <c r="C17" s="291">
        <f>T17+$N17</f>
        <v>0.00012</v>
      </c>
      <c r="D17" s="292">
        <f t="shared" si="1"/>
        <v>8</v>
      </c>
      <c r="E17" s="291">
        <f>V17+$N17</f>
        <v>0.00012</v>
      </c>
      <c r="F17" s="292">
        <f t="shared" si="2"/>
        <v>8</v>
      </c>
      <c r="G17" s="291">
        <f>X17+$N17</f>
        <v>0.00012</v>
      </c>
      <c r="H17" s="292">
        <f t="shared" si="3"/>
        <v>8</v>
      </c>
      <c r="I17" s="291">
        <f>Z17+$N17</f>
        <v>0.00012</v>
      </c>
      <c r="J17" s="292">
        <f t="shared" si="4"/>
        <v>8</v>
      </c>
      <c r="K17" s="306"/>
      <c r="L17" s="307"/>
      <c r="M17" s="160" t="s">
        <v>81</v>
      </c>
      <c r="N17" s="305">
        <v>0.00012</v>
      </c>
      <c r="O17" s="187" t="s">
        <v>162</v>
      </c>
      <c r="P17" s="318" t="s">
        <v>145</v>
      </c>
      <c r="Q17" s="318" t="s">
        <v>164</v>
      </c>
      <c r="R17" s="334"/>
      <c r="S17" s="335">
        <f t="shared" si="8"/>
      </c>
      <c r="T17" s="334"/>
      <c r="U17" s="335">
        <f t="shared" si="8"/>
      </c>
      <c r="V17" s="334"/>
      <c r="W17" s="335">
        <f t="shared" si="9"/>
      </c>
      <c r="X17" s="334"/>
      <c r="Y17" s="335">
        <f t="shared" si="10"/>
      </c>
      <c r="Z17" s="334">
        <f aca="true" t="shared" si="11" ref="Z17:Z23">R17+T17+V17+X17</f>
        <v>0</v>
      </c>
      <c r="AA17" s="335">
        <f t="shared" si="6"/>
        <v>1</v>
      </c>
      <c r="AB17" s="345"/>
      <c r="AC17" s="341"/>
    </row>
    <row r="18" spans="1:29" ht="13.5">
      <c r="A18" s="295">
        <f>R18+$N18</f>
        <v>0.00013000000000000002</v>
      </c>
      <c r="B18" s="292">
        <f t="shared" si="0"/>
        <v>7</v>
      </c>
      <c r="C18" s="295">
        <f>T18+$N18</f>
        <v>0.00013000000000000002</v>
      </c>
      <c r="D18" s="292">
        <f t="shared" si="1"/>
        <v>7</v>
      </c>
      <c r="E18" s="295">
        <f>V18+$N18</f>
        <v>0.00013000000000000002</v>
      </c>
      <c r="F18" s="292">
        <f t="shared" si="2"/>
        <v>7</v>
      </c>
      <c r="G18" s="295">
        <f>X18+$N18</f>
        <v>0.00013000000000000002</v>
      </c>
      <c r="H18" s="292">
        <f t="shared" si="3"/>
        <v>7</v>
      </c>
      <c r="I18" s="295">
        <f>Z18+$N18</f>
        <v>0.00013000000000000002</v>
      </c>
      <c r="J18" s="292">
        <f t="shared" si="4"/>
        <v>7</v>
      </c>
      <c r="K18" s="306"/>
      <c r="L18" s="307"/>
      <c r="M18" s="160" t="s">
        <v>81</v>
      </c>
      <c r="N18" s="305">
        <v>0.00013000000000000002</v>
      </c>
      <c r="O18" s="187" t="s">
        <v>137</v>
      </c>
      <c r="P18" s="318" t="s">
        <v>145</v>
      </c>
      <c r="Q18" s="318" t="s">
        <v>165</v>
      </c>
      <c r="R18" s="334"/>
      <c r="S18" s="335">
        <f t="shared" si="8"/>
      </c>
      <c r="T18" s="334"/>
      <c r="U18" s="335">
        <f t="shared" si="8"/>
      </c>
      <c r="V18" s="334"/>
      <c r="W18" s="335">
        <f t="shared" si="9"/>
      </c>
      <c r="X18" s="334"/>
      <c r="Y18" s="335">
        <f t="shared" si="10"/>
      </c>
      <c r="Z18" s="334">
        <f t="shared" si="11"/>
        <v>0</v>
      </c>
      <c r="AA18" s="335">
        <f t="shared" si="6"/>
        <v>1</v>
      </c>
      <c r="AB18" s="345"/>
      <c r="AC18" s="341"/>
    </row>
    <row r="19" spans="1:29" s="46" customFormat="1" ht="13.5" customHeight="1" hidden="1">
      <c r="A19" s="295">
        <f aca="true" t="shared" si="12" ref="A19:A24">R19+$N19</f>
        <v>0.00014000000000000001</v>
      </c>
      <c r="B19" s="292">
        <f t="shared" si="0"/>
        <v>6</v>
      </c>
      <c r="C19" s="295">
        <f aca="true" t="shared" si="13" ref="C19:C24">T19+$N19</f>
        <v>0.00014000000000000001</v>
      </c>
      <c r="D19" s="292">
        <f t="shared" si="1"/>
        <v>6</v>
      </c>
      <c r="E19" s="295">
        <f aca="true" t="shared" si="14" ref="E19:E24">V19+$N19</f>
        <v>0.00014000000000000001</v>
      </c>
      <c r="F19" s="292">
        <f t="shared" si="2"/>
        <v>6</v>
      </c>
      <c r="G19" s="295">
        <f aca="true" t="shared" si="15" ref="G19:G24">X19+$N19</f>
        <v>0.00014000000000000001</v>
      </c>
      <c r="H19" s="292">
        <f t="shared" si="3"/>
        <v>6</v>
      </c>
      <c r="I19" s="295">
        <f aca="true" t="shared" si="16" ref="I19:I24">Z19+$N19</f>
        <v>0.00014000000000000001</v>
      </c>
      <c r="J19" s="292">
        <f t="shared" si="4"/>
        <v>6</v>
      </c>
      <c r="K19" s="306"/>
      <c r="L19" s="307"/>
      <c r="M19" s="319"/>
      <c r="N19" s="305">
        <v>0.00014000000000000001</v>
      </c>
      <c r="O19" s="187"/>
      <c r="P19" s="318"/>
      <c r="Q19" s="318"/>
      <c r="R19" s="184"/>
      <c r="S19" s="335">
        <f t="shared" si="8"/>
      </c>
      <c r="T19" s="184"/>
      <c r="U19" s="335">
        <f t="shared" si="8"/>
      </c>
      <c r="V19" s="184"/>
      <c r="W19" s="335">
        <f t="shared" si="9"/>
      </c>
      <c r="X19" s="184"/>
      <c r="Y19" s="335">
        <f t="shared" si="10"/>
      </c>
      <c r="Z19" s="334">
        <f t="shared" si="11"/>
        <v>0</v>
      </c>
      <c r="AA19" s="335">
        <f t="shared" si="6"/>
        <v>1</v>
      </c>
      <c r="AB19" s="345"/>
      <c r="AC19" s="341"/>
    </row>
    <row r="20" spans="1:29" ht="13.5" hidden="1">
      <c r="A20" s="295">
        <f t="shared" si="12"/>
        <v>0.00015000000000000001</v>
      </c>
      <c r="B20" s="292">
        <f t="shared" si="0"/>
        <v>5</v>
      </c>
      <c r="C20" s="295">
        <f t="shared" si="13"/>
        <v>0.00015000000000000001</v>
      </c>
      <c r="D20" s="292">
        <f t="shared" si="1"/>
        <v>5</v>
      </c>
      <c r="E20" s="295">
        <f t="shared" si="14"/>
        <v>0.00015000000000000001</v>
      </c>
      <c r="F20" s="292">
        <f t="shared" si="2"/>
        <v>5</v>
      </c>
      <c r="G20" s="295">
        <f t="shared" si="15"/>
        <v>0.00015000000000000001</v>
      </c>
      <c r="H20" s="292">
        <f t="shared" si="3"/>
        <v>5</v>
      </c>
      <c r="I20" s="295">
        <f t="shared" si="16"/>
        <v>0.00015000000000000001</v>
      </c>
      <c r="J20" s="292">
        <f t="shared" si="4"/>
        <v>5</v>
      </c>
      <c r="K20" s="306"/>
      <c r="L20" s="307"/>
      <c r="M20" s="319"/>
      <c r="N20" s="305">
        <v>0.00015000000000000001</v>
      </c>
      <c r="O20" s="187"/>
      <c r="P20" s="318"/>
      <c r="Q20" s="318"/>
      <c r="R20" s="334"/>
      <c r="S20" s="335">
        <f t="shared" si="8"/>
      </c>
      <c r="T20" s="334"/>
      <c r="U20" s="335">
        <f t="shared" si="8"/>
      </c>
      <c r="V20" s="334"/>
      <c r="W20" s="335">
        <f t="shared" si="9"/>
      </c>
      <c r="X20" s="334"/>
      <c r="Y20" s="335">
        <f t="shared" si="10"/>
      </c>
      <c r="Z20" s="334">
        <f t="shared" si="11"/>
        <v>0</v>
      </c>
      <c r="AA20" s="335">
        <f t="shared" si="6"/>
        <v>1</v>
      </c>
      <c r="AB20" s="345"/>
      <c r="AC20" s="341"/>
    </row>
    <row r="21" spans="1:29" ht="13.5" hidden="1">
      <c r="A21" s="295">
        <f t="shared" si="12"/>
        <v>0.00016</v>
      </c>
      <c r="B21" s="292">
        <f t="shared" si="0"/>
        <v>4</v>
      </c>
      <c r="C21" s="295">
        <f t="shared" si="13"/>
        <v>0.00016</v>
      </c>
      <c r="D21" s="292">
        <f t="shared" si="1"/>
        <v>4</v>
      </c>
      <c r="E21" s="295">
        <f t="shared" si="14"/>
        <v>0.00016</v>
      </c>
      <c r="F21" s="292">
        <f t="shared" si="2"/>
        <v>4</v>
      </c>
      <c r="G21" s="295">
        <f t="shared" si="15"/>
        <v>0.00016</v>
      </c>
      <c r="H21" s="292">
        <f t="shared" si="3"/>
        <v>4</v>
      </c>
      <c r="I21" s="295">
        <f t="shared" si="16"/>
        <v>0.00016</v>
      </c>
      <c r="J21" s="292">
        <f t="shared" si="4"/>
        <v>4</v>
      </c>
      <c r="K21" s="306"/>
      <c r="L21" s="307"/>
      <c r="M21" s="319"/>
      <c r="N21" s="305">
        <v>0.00016</v>
      </c>
      <c r="O21" s="187"/>
      <c r="P21" s="318"/>
      <c r="Q21" s="318"/>
      <c r="R21" s="334"/>
      <c r="S21" s="335">
        <f t="shared" si="8"/>
      </c>
      <c r="T21" s="334"/>
      <c r="U21" s="335">
        <f t="shared" si="8"/>
      </c>
      <c r="V21" s="334"/>
      <c r="W21" s="335">
        <f t="shared" si="9"/>
      </c>
      <c r="X21" s="334"/>
      <c r="Y21" s="335">
        <f t="shared" si="10"/>
      </c>
      <c r="Z21" s="334">
        <f t="shared" si="11"/>
        <v>0</v>
      </c>
      <c r="AA21" s="335">
        <f t="shared" si="6"/>
        <v>1</v>
      </c>
      <c r="AB21" s="345"/>
      <c r="AC21" s="341"/>
    </row>
    <row r="22" spans="1:29" ht="13.5" hidden="1">
      <c r="A22" s="295">
        <f t="shared" si="12"/>
        <v>0.00017</v>
      </c>
      <c r="B22" s="292">
        <f t="shared" si="0"/>
        <v>3</v>
      </c>
      <c r="C22" s="295">
        <f t="shared" si="13"/>
        <v>0.00017</v>
      </c>
      <c r="D22" s="292">
        <f t="shared" si="1"/>
        <v>3</v>
      </c>
      <c r="E22" s="295">
        <f t="shared" si="14"/>
        <v>0.00017</v>
      </c>
      <c r="F22" s="292">
        <f t="shared" si="2"/>
        <v>3</v>
      </c>
      <c r="G22" s="295">
        <f t="shared" si="15"/>
        <v>0.00017</v>
      </c>
      <c r="H22" s="292">
        <f t="shared" si="3"/>
        <v>3</v>
      </c>
      <c r="I22" s="295">
        <f t="shared" si="16"/>
        <v>0.00017</v>
      </c>
      <c r="J22" s="292">
        <f t="shared" si="4"/>
        <v>3</v>
      </c>
      <c r="K22" s="306"/>
      <c r="L22" s="307"/>
      <c r="M22" s="319"/>
      <c r="N22" s="305">
        <v>0.00017</v>
      </c>
      <c r="O22" s="187"/>
      <c r="P22" s="318"/>
      <c r="Q22" s="318"/>
      <c r="R22" s="334"/>
      <c r="S22" s="335">
        <f t="shared" si="8"/>
      </c>
      <c r="T22" s="334"/>
      <c r="U22" s="335">
        <f t="shared" si="8"/>
      </c>
      <c r="V22" s="334"/>
      <c r="W22" s="335">
        <f t="shared" si="9"/>
      </c>
      <c r="X22" s="334"/>
      <c r="Y22" s="335">
        <f t="shared" si="10"/>
      </c>
      <c r="Z22" s="334">
        <f t="shared" si="11"/>
        <v>0</v>
      </c>
      <c r="AA22" s="335">
        <f t="shared" si="6"/>
        <v>1</v>
      </c>
      <c r="AB22" s="345"/>
      <c r="AC22" s="341"/>
    </row>
    <row r="23" spans="1:29" ht="13.5" hidden="1">
      <c r="A23" s="295">
        <f t="shared" si="12"/>
        <v>0.00018</v>
      </c>
      <c r="B23" s="292">
        <f t="shared" si="0"/>
        <v>2</v>
      </c>
      <c r="C23" s="295">
        <f t="shared" si="13"/>
        <v>0.00018</v>
      </c>
      <c r="D23" s="292">
        <f t="shared" si="1"/>
        <v>2</v>
      </c>
      <c r="E23" s="295">
        <f t="shared" si="14"/>
        <v>0.00018</v>
      </c>
      <c r="F23" s="292">
        <f t="shared" si="2"/>
        <v>2</v>
      </c>
      <c r="G23" s="295">
        <f t="shared" si="15"/>
        <v>0.00018</v>
      </c>
      <c r="H23" s="292">
        <f t="shared" si="3"/>
        <v>2</v>
      </c>
      <c r="I23" s="295">
        <f t="shared" si="16"/>
        <v>0.00018</v>
      </c>
      <c r="J23" s="292">
        <f t="shared" si="4"/>
        <v>2</v>
      </c>
      <c r="K23" s="306"/>
      <c r="L23" s="307"/>
      <c r="M23" s="319"/>
      <c r="N23" s="305">
        <v>0.00018</v>
      </c>
      <c r="O23" s="187"/>
      <c r="P23" s="318"/>
      <c r="Q23" s="318"/>
      <c r="R23" s="334"/>
      <c r="S23" s="335">
        <f t="shared" si="8"/>
      </c>
      <c r="T23" s="334"/>
      <c r="U23" s="335">
        <f t="shared" si="8"/>
      </c>
      <c r="V23" s="334"/>
      <c r="W23" s="335">
        <f t="shared" si="9"/>
      </c>
      <c r="X23" s="334"/>
      <c r="Y23" s="335">
        <f t="shared" si="10"/>
      </c>
      <c r="Z23" s="334">
        <f t="shared" si="11"/>
        <v>0</v>
      </c>
      <c r="AA23" s="335">
        <f t="shared" si="6"/>
        <v>1</v>
      </c>
      <c r="AB23" s="345"/>
      <c r="AC23" s="341"/>
    </row>
    <row r="24" spans="1:29" ht="13.5">
      <c r="A24" s="291">
        <f t="shared" si="12"/>
        <v>0.00019</v>
      </c>
      <c r="B24" s="292">
        <f t="shared" si="0"/>
        <v>1</v>
      </c>
      <c r="C24" s="291">
        <f t="shared" si="13"/>
        <v>0.00019</v>
      </c>
      <c r="D24" s="292">
        <f t="shared" si="1"/>
        <v>1</v>
      </c>
      <c r="E24" s="291">
        <f t="shared" si="14"/>
        <v>0.00019</v>
      </c>
      <c r="F24" s="292">
        <f t="shared" si="2"/>
        <v>1</v>
      </c>
      <c r="G24" s="291">
        <f t="shared" si="15"/>
        <v>0.00019</v>
      </c>
      <c r="H24" s="292">
        <f t="shared" si="3"/>
        <v>1</v>
      </c>
      <c r="I24" s="291">
        <f t="shared" si="16"/>
        <v>0.00019</v>
      </c>
      <c r="J24" s="292">
        <f t="shared" si="4"/>
        <v>1</v>
      </c>
      <c r="K24" s="320"/>
      <c r="L24" s="321"/>
      <c r="M24" s="322"/>
      <c r="N24" s="323">
        <v>0.00019</v>
      </c>
      <c r="O24" s="190"/>
      <c r="P24" s="136"/>
      <c r="Q24" s="136"/>
      <c r="R24" s="193"/>
      <c r="S24" s="197">
        <f t="shared" si="8"/>
      </c>
      <c r="T24" s="193"/>
      <c r="U24" s="197">
        <f t="shared" si="8"/>
      </c>
      <c r="V24" s="193"/>
      <c r="W24" s="197">
        <f t="shared" si="9"/>
      </c>
      <c r="X24" s="193"/>
      <c r="Y24" s="197">
        <f t="shared" si="10"/>
      </c>
      <c r="Z24" s="193"/>
      <c r="AA24" s="197"/>
      <c r="AB24" s="350"/>
      <c r="AC24" s="344"/>
    </row>
    <row r="28" ht="13.5">
      <c r="M28" s="46"/>
    </row>
    <row r="29" ht="13.5">
      <c r="M29" s="46"/>
    </row>
    <row r="30" ht="13.5">
      <c r="M30" s="46"/>
    </row>
  </sheetData>
  <sheetProtection/>
  <mergeCells count="12">
    <mergeCell ref="Y1:AA1"/>
    <mergeCell ref="R4:S4"/>
    <mergeCell ref="T4:U4"/>
    <mergeCell ref="V4:W4"/>
    <mergeCell ref="X4:Y4"/>
    <mergeCell ref="M6:M9"/>
    <mergeCell ref="M11:M14"/>
    <mergeCell ref="A4:B5"/>
    <mergeCell ref="C4:D5"/>
    <mergeCell ref="E4:F5"/>
    <mergeCell ref="G4:H5"/>
    <mergeCell ref="I4:J5"/>
  </mergeCells>
  <hyperlinks>
    <hyperlink ref="AD2" location="目次!A1" display="目次"/>
  </hyperlinks>
  <printOptions/>
  <pageMargins left="0.8694444444444445" right="0.35416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AL50"/>
  <sheetViews>
    <sheetView view="pageBreakPreview" zoomScale="90" zoomScaleSheetLayoutView="90" zoomScalePageLayoutView="0" workbookViewId="0" topLeftCell="A1">
      <pane xSplit="21" ySplit="5" topLeftCell="V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6" sqref="S6"/>
    </sheetView>
  </sheetViews>
  <sheetFormatPr defaultColWidth="9.00390625" defaultRowHeight="13.5"/>
  <cols>
    <col min="1" max="1" width="8.00390625" style="222" hidden="1" customWidth="1"/>
    <col min="2" max="2" width="3.375" style="222" hidden="1" customWidth="1"/>
    <col min="3" max="3" width="8.00390625" style="222" hidden="1" customWidth="1"/>
    <col min="4" max="4" width="3.625" style="222" hidden="1" customWidth="1"/>
    <col min="5" max="5" width="8.00390625" style="222" hidden="1" customWidth="1"/>
    <col min="6" max="6" width="3.875" style="222" hidden="1" customWidth="1"/>
    <col min="7" max="7" width="8.00390625" style="222" hidden="1" customWidth="1"/>
    <col min="8" max="8" width="5.125" style="222" hidden="1" customWidth="1"/>
    <col min="9" max="9" width="8.00390625" style="222" hidden="1" customWidth="1"/>
    <col min="10" max="10" width="6.125" style="222" hidden="1" customWidth="1"/>
    <col min="11" max="11" width="8.00390625" style="222" hidden="1" customWidth="1"/>
    <col min="12" max="12" width="5.125" style="222" hidden="1" customWidth="1"/>
    <col min="13" max="13" width="8.00390625" style="222" hidden="1" customWidth="1"/>
    <col min="14" max="14" width="3.50390625" style="222" hidden="1" customWidth="1"/>
    <col min="15" max="16" width="9.125" style="222" hidden="1" customWidth="1"/>
    <col min="17" max="17" width="4.875" style="6" customWidth="1"/>
    <col min="18" max="18" width="15.875" style="6" hidden="1" customWidth="1"/>
    <col min="19" max="19" width="13.625" style="6" customWidth="1"/>
    <col min="20" max="20" width="5.625" style="6" customWidth="1"/>
    <col min="21" max="21" width="13.125" style="6" customWidth="1"/>
    <col min="22" max="29" width="6.625" style="6" customWidth="1"/>
    <col min="30" max="30" width="6.875" style="6" customWidth="1"/>
    <col min="31" max="33" width="6.625" style="6" customWidth="1"/>
    <col min="34" max="34" width="8.625" style="6" customWidth="1"/>
    <col min="35" max="35" width="4.875" style="6" customWidth="1"/>
    <col min="36" max="36" width="9.00390625" style="6" customWidth="1"/>
    <col min="37" max="37" width="5.625" style="6" customWidth="1"/>
    <col min="38" max="16384" width="9.00390625" style="6" customWidth="1"/>
  </cols>
  <sheetData>
    <row r="1" spans="17:36" ht="13.5">
      <c r="Q1" s="6" t="str">
        <f>'目次'!A1</f>
        <v>令和元年度　和歌山県高等学校総合体育大会</v>
      </c>
      <c r="AH1" s="655"/>
      <c r="AI1" s="621"/>
      <c r="AJ1" s="621"/>
    </row>
    <row r="2" spans="24:38" ht="13.5">
      <c r="X2" s="61"/>
      <c r="Y2" s="61"/>
      <c r="AL2" s="282" t="s">
        <v>18</v>
      </c>
    </row>
    <row r="3" ht="13.5">
      <c r="Q3" s="6" t="s">
        <v>166</v>
      </c>
    </row>
    <row r="4" spans="1:37" ht="13.5">
      <c r="A4" s="683" t="s">
        <v>40</v>
      </c>
      <c r="B4" s="684"/>
      <c r="C4" s="683" t="s">
        <v>44</v>
      </c>
      <c r="D4" s="684"/>
      <c r="E4" s="683" t="s">
        <v>167</v>
      </c>
      <c r="F4" s="684"/>
      <c r="G4" s="683" t="s">
        <v>41</v>
      </c>
      <c r="H4" s="684"/>
      <c r="I4" s="683" t="s">
        <v>50</v>
      </c>
      <c r="J4" s="684"/>
      <c r="K4" s="683" t="s">
        <v>48</v>
      </c>
      <c r="L4" s="684"/>
      <c r="M4" s="683" t="s">
        <v>60</v>
      </c>
      <c r="N4" s="684"/>
      <c r="O4" s="247" t="s">
        <v>61</v>
      </c>
      <c r="P4" s="248"/>
      <c r="Q4" s="650" t="s">
        <v>62</v>
      </c>
      <c r="R4" s="259"/>
      <c r="S4" s="687" t="s">
        <v>63</v>
      </c>
      <c r="T4" s="650" t="s">
        <v>64</v>
      </c>
      <c r="U4" s="650" t="s">
        <v>65</v>
      </c>
      <c r="V4" s="260" t="s">
        <v>168</v>
      </c>
      <c r="W4" s="140"/>
      <c r="X4" s="260" t="s">
        <v>169</v>
      </c>
      <c r="Y4" s="140"/>
      <c r="Z4" s="260" t="s">
        <v>170</v>
      </c>
      <c r="AA4" s="140"/>
      <c r="AB4" s="260" t="s">
        <v>171</v>
      </c>
      <c r="AC4" s="140"/>
      <c r="AD4" s="260" t="s">
        <v>172</v>
      </c>
      <c r="AE4" s="140"/>
      <c r="AF4" s="260" t="s">
        <v>173</v>
      </c>
      <c r="AG4" s="140"/>
      <c r="AH4" s="260" t="s">
        <v>136</v>
      </c>
      <c r="AI4" s="283"/>
      <c r="AJ4" s="199"/>
      <c r="AK4" s="200" t="s">
        <v>61</v>
      </c>
    </row>
    <row r="5" spans="1:37" ht="13.5">
      <c r="A5" s="685"/>
      <c r="B5" s="686"/>
      <c r="C5" s="685"/>
      <c r="D5" s="686"/>
      <c r="E5" s="685"/>
      <c r="F5" s="686"/>
      <c r="G5" s="685"/>
      <c r="H5" s="686"/>
      <c r="I5" s="685"/>
      <c r="J5" s="686"/>
      <c r="K5" s="685"/>
      <c r="L5" s="686"/>
      <c r="M5" s="685"/>
      <c r="N5" s="686"/>
      <c r="O5" s="249"/>
      <c r="P5" s="250"/>
      <c r="Q5" s="647"/>
      <c r="R5" s="61"/>
      <c r="S5" s="688"/>
      <c r="T5" s="647"/>
      <c r="U5" s="647"/>
      <c r="V5" s="262" t="s">
        <v>71</v>
      </c>
      <c r="W5" s="263" t="s">
        <v>72</v>
      </c>
      <c r="X5" s="262" t="s">
        <v>71</v>
      </c>
      <c r="Y5" s="263" t="s">
        <v>72</v>
      </c>
      <c r="Z5" s="262" t="s">
        <v>71</v>
      </c>
      <c r="AA5" s="263" t="s">
        <v>72</v>
      </c>
      <c r="AB5" s="262" t="s">
        <v>71</v>
      </c>
      <c r="AC5" s="263" t="s">
        <v>72</v>
      </c>
      <c r="AD5" s="262" t="s">
        <v>71</v>
      </c>
      <c r="AE5" s="263" t="s">
        <v>72</v>
      </c>
      <c r="AF5" s="262" t="s">
        <v>71</v>
      </c>
      <c r="AG5" s="263" t="s">
        <v>72</v>
      </c>
      <c r="AH5" s="284" t="s">
        <v>73</v>
      </c>
      <c r="AI5" s="202" t="s">
        <v>72</v>
      </c>
      <c r="AJ5" s="145" t="s">
        <v>70</v>
      </c>
      <c r="AK5" s="202" t="s">
        <v>72</v>
      </c>
    </row>
    <row r="6" spans="1:37" ht="15" customHeight="1">
      <c r="A6" s="223">
        <f>V6+$R6</f>
        <v>1E-05</v>
      </c>
      <c r="B6" s="106">
        <f>RANK(A6,A$6:A$50)</f>
        <v>41</v>
      </c>
      <c r="C6" s="223">
        <f>X6+$R6</f>
        <v>1E-05</v>
      </c>
      <c r="D6" s="104">
        <f>RANK(C6,C$6:C$50)</f>
        <v>41</v>
      </c>
      <c r="E6" s="224">
        <f>Z6+$R6</f>
        <v>1E-05</v>
      </c>
      <c r="F6" s="106">
        <f>RANK(E6,E$6:E$50)</f>
        <v>41</v>
      </c>
      <c r="G6" s="223">
        <f>AB6+$R6</f>
        <v>1E-05</v>
      </c>
      <c r="H6" s="104">
        <f>RANK(G6,G$6:G$50)</f>
        <v>41</v>
      </c>
      <c r="I6" s="224">
        <f>AD6+$R6</f>
        <v>1E-05</v>
      </c>
      <c r="J6" s="106">
        <f>RANK(I6,I$6:I$50)</f>
        <v>41</v>
      </c>
      <c r="K6" s="223">
        <f>AF6+$R6</f>
        <v>1E-05</v>
      </c>
      <c r="L6" s="104">
        <f>RANK(K6,K$6:K$50)</f>
        <v>41</v>
      </c>
      <c r="M6" s="224">
        <f>AH6+$R6</f>
        <v>1E-05</v>
      </c>
      <c r="N6" s="104">
        <f>RANK(M6,M$6:M$50)</f>
        <v>41</v>
      </c>
      <c r="O6" s="125"/>
      <c r="P6" s="251"/>
      <c r="Q6" s="650">
        <v>1</v>
      </c>
      <c r="R6" s="264">
        <v>1E-05</v>
      </c>
      <c r="S6" s="140" t="s">
        <v>151</v>
      </c>
      <c r="T6" s="142" t="s">
        <v>138</v>
      </c>
      <c r="U6" s="2" t="s">
        <v>174</v>
      </c>
      <c r="V6" s="143"/>
      <c r="W6" s="144">
        <f>IF(V6="","",RANK(V6,V$6:V$50))</f>
      </c>
      <c r="X6" s="143"/>
      <c r="Y6" s="144">
        <f>IF(X6="","",RANK(X6,X$6:X$50))</f>
      </c>
      <c r="Z6" s="143"/>
      <c r="AA6" s="144">
        <f>IF(Z6="","",RANK(Z6,Z$6:Z$50))</f>
      </c>
      <c r="AB6" s="143"/>
      <c r="AC6" s="144">
        <f>IF(AB6="","",RANK(AB6,AB$6:AB$50))</f>
      </c>
      <c r="AD6" s="143"/>
      <c r="AE6" s="144">
        <f>IF(AD6="","",RANK(AD6,AD$6:AD$50))</f>
      </c>
      <c r="AF6" s="143"/>
      <c r="AG6" s="144">
        <f>IF(AF6="","",RANK(AF6,AF$6:AF$50))</f>
      </c>
      <c r="AH6" s="159">
        <f>V6+X6+Z6+AB6+AD6+AF6</f>
        <v>0</v>
      </c>
      <c r="AI6" s="144">
        <f>RANK(AH6,AH$6:AH$50)</f>
        <v>1</v>
      </c>
      <c r="AJ6" s="203"/>
      <c r="AK6" s="203"/>
    </row>
    <row r="7" spans="1:37" ht="15" customHeight="1">
      <c r="A7" s="225">
        <f>V7+$R7</f>
        <v>2E-05</v>
      </c>
      <c r="B7" s="110">
        <f aca="true" t="shared" si="0" ref="B7:B50">RANK(A7,A$6:A$50)</f>
        <v>40</v>
      </c>
      <c r="C7" s="225">
        <f>X7+$R7</f>
        <v>2E-05</v>
      </c>
      <c r="D7" s="108">
        <f aca="true" t="shared" si="1" ref="D7:D50">RANK(C7,C$6:C$50)</f>
        <v>40</v>
      </c>
      <c r="E7" s="226">
        <f>Z7+$R7</f>
        <v>2E-05</v>
      </c>
      <c r="F7" s="110">
        <f aca="true" t="shared" si="2" ref="F7:F50">RANK(E7,E$6:E$50)</f>
        <v>40</v>
      </c>
      <c r="G7" s="225">
        <f>AB7+$R7</f>
        <v>2E-05</v>
      </c>
      <c r="H7" s="108">
        <f aca="true" t="shared" si="3" ref="H7:H50">RANK(G7,G$6:G$50)</f>
        <v>40</v>
      </c>
      <c r="I7" s="226">
        <f>AD7+$R7</f>
        <v>2E-05</v>
      </c>
      <c r="J7" s="110">
        <f aca="true" t="shared" si="4" ref="J7:J50">RANK(I7,I$6:I$50)</f>
        <v>40</v>
      </c>
      <c r="K7" s="225">
        <f>AF7+$R7</f>
        <v>2E-05</v>
      </c>
      <c r="L7" s="108">
        <f aca="true" t="shared" si="5" ref="L7:L50">RANK(K7,K$6:K$50)</f>
        <v>40</v>
      </c>
      <c r="M7" s="226">
        <f>AH7+$R7</f>
        <v>2E-05</v>
      </c>
      <c r="N7" s="108">
        <f aca="true" t="shared" si="6" ref="N7:N50">RANK(M7,M$6:M$50)</f>
        <v>40</v>
      </c>
      <c r="O7" s="126"/>
      <c r="P7" s="252"/>
      <c r="Q7" s="651"/>
      <c r="R7" s="264">
        <v>2E-05</v>
      </c>
      <c r="S7" s="149" t="s">
        <v>151</v>
      </c>
      <c r="T7" s="160" t="s">
        <v>138</v>
      </c>
      <c r="U7" s="160" t="s">
        <v>175</v>
      </c>
      <c r="V7" s="147"/>
      <c r="W7" s="148">
        <f>IF(V7="","",RANK(V7,V$6:V$50))</f>
      </c>
      <c r="X7" s="147"/>
      <c r="Y7" s="148">
        <f>IF(X7="","",RANK(X7,X$6:X$50))</f>
      </c>
      <c r="Z7" s="147"/>
      <c r="AA7" s="148">
        <f>IF(Z7="","",RANK(Z7,Z$6:Z$50))</f>
      </c>
      <c r="AB7" s="147"/>
      <c r="AC7" s="148">
        <f>IF(AB7="","",RANK(AB7,AB$6:AB$50))</f>
      </c>
      <c r="AD7" s="147"/>
      <c r="AE7" s="148">
        <f>IF(AD7="","",RANK(AD7,AD$6:AD$50))</f>
      </c>
      <c r="AF7" s="147"/>
      <c r="AG7" s="148">
        <f>IF(AF7="","",RANK(AF7,AF$6:AF$50))</f>
      </c>
      <c r="AH7" s="147">
        <f>V7+X7+Z7+AB7+AD7+AF7</f>
        <v>0</v>
      </c>
      <c r="AI7" s="148">
        <f aca="true" t="shared" si="7" ref="AI7:AI49">RANK(AH7,AH$6:AH$50)</f>
        <v>1</v>
      </c>
      <c r="AJ7" s="204"/>
      <c r="AK7" s="204"/>
    </row>
    <row r="8" spans="1:37" ht="15" customHeight="1">
      <c r="A8" s="225">
        <f>V8+$R8</f>
        <v>3.0000000000000004E-05</v>
      </c>
      <c r="B8" s="110">
        <f t="shared" si="0"/>
        <v>39</v>
      </c>
      <c r="C8" s="225">
        <f>X8+$R8</f>
        <v>3.0000000000000004E-05</v>
      </c>
      <c r="D8" s="108">
        <f t="shared" si="1"/>
        <v>39</v>
      </c>
      <c r="E8" s="226">
        <f>Z8+$R8</f>
        <v>3.0000000000000004E-05</v>
      </c>
      <c r="F8" s="110">
        <f t="shared" si="2"/>
        <v>39</v>
      </c>
      <c r="G8" s="225">
        <f>AB8+$R8</f>
        <v>3.0000000000000004E-05</v>
      </c>
      <c r="H8" s="108">
        <f t="shared" si="3"/>
        <v>39</v>
      </c>
      <c r="I8" s="226">
        <f>AD8+$R8</f>
        <v>3.0000000000000004E-05</v>
      </c>
      <c r="J8" s="110">
        <f t="shared" si="4"/>
        <v>39</v>
      </c>
      <c r="K8" s="225">
        <f>AF8+$R8</f>
        <v>3.0000000000000004E-05</v>
      </c>
      <c r="L8" s="108">
        <f t="shared" si="5"/>
        <v>39</v>
      </c>
      <c r="M8" s="226">
        <f>AH8+$R8</f>
        <v>3.0000000000000004E-05</v>
      </c>
      <c r="N8" s="108">
        <f t="shared" si="6"/>
        <v>39</v>
      </c>
      <c r="O8" s="126"/>
      <c r="P8" s="252"/>
      <c r="Q8" s="651"/>
      <c r="R8" s="264">
        <v>3.0000000000000004E-05</v>
      </c>
      <c r="S8" s="149" t="s">
        <v>151</v>
      </c>
      <c r="T8" s="160" t="s">
        <v>145</v>
      </c>
      <c r="U8" s="160" t="s">
        <v>176</v>
      </c>
      <c r="V8" s="147"/>
      <c r="W8" s="148">
        <f>IF(V8="","",RANK(V8,V$6:V$50))</f>
      </c>
      <c r="X8" s="147"/>
      <c r="Y8" s="148">
        <f>IF(X8="","",RANK(X8,X$6:X$50))</f>
      </c>
      <c r="Z8" s="194"/>
      <c r="AA8" s="162">
        <f>IF(Z8="","",RANK(Z8,Z$6:Z$50))</f>
      </c>
      <c r="AB8" s="147"/>
      <c r="AC8" s="148">
        <f>IF(AB8="","",RANK(AB8,AB$6:AB$50))</f>
      </c>
      <c r="AD8" s="147"/>
      <c r="AE8" s="148">
        <f>IF(AD8="","",RANK(AD8,AD$6:AD$50))</f>
      </c>
      <c r="AF8" s="147"/>
      <c r="AG8" s="148">
        <f>IF(AF8="","",RANK(AF8,AF$6:AF$50))</f>
      </c>
      <c r="AH8" s="147">
        <f>V8+X8+Z8+AB8+AD8+AF8</f>
        <v>0</v>
      </c>
      <c r="AI8" s="148">
        <f t="shared" si="7"/>
        <v>1</v>
      </c>
      <c r="AJ8" s="204"/>
      <c r="AK8" s="204"/>
    </row>
    <row r="9" spans="1:37" ht="15" customHeight="1">
      <c r="A9" s="227">
        <f>V9+$R9</f>
        <v>4E-05</v>
      </c>
      <c r="B9" s="228">
        <f t="shared" si="0"/>
        <v>38</v>
      </c>
      <c r="C9" s="227">
        <f>X9+$R9</f>
        <v>4E-05</v>
      </c>
      <c r="D9" s="229">
        <f t="shared" si="1"/>
        <v>38</v>
      </c>
      <c r="E9" s="230">
        <f>Z9+$R9</f>
        <v>4E-05</v>
      </c>
      <c r="F9" s="228">
        <f t="shared" si="2"/>
        <v>38</v>
      </c>
      <c r="G9" s="227">
        <f>AB9+$R9</f>
        <v>4E-05</v>
      </c>
      <c r="H9" s="229">
        <f t="shared" si="3"/>
        <v>38</v>
      </c>
      <c r="I9" s="230">
        <f>AD9+$R9</f>
        <v>4E-05</v>
      </c>
      <c r="J9" s="228">
        <f t="shared" si="4"/>
        <v>38</v>
      </c>
      <c r="K9" s="227">
        <f>AF9+$R9</f>
        <v>4E-05</v>
      </c>
      <c r="L9" s="229">
        <f t="shared" si="5"/>
        <v>38</v>
      </c>
      <c r="M9" s="230">
        <f>AH9+$R9</f>
        <v>4E-05</v>
      </c>
      <c r="N9" s="229">
        <f t="shared" si="6"/>
        <v>38</v>
      </c>
      <c r="O9" s="127"/>
      <c r="P9" s="253"/>
      <c r="Q9" s="652"/>
      <c r="R9" s="264">
        <v>4E-05</v>
      </c>
      <c r="S9" s="151" t="s">
        <v>151</v>
      </c>
      <c r="T9" s="3" t="s">
        <v>145</v>
      </c>
      <c r="U9" s="3" t="s">
        <v>177</v>
      </c>
      <c r="V9" s="154"/>
      <c r="W9" s="155">
        <f>IF(V9="","",RANK(V9,V$6:V$50))</f>
      </c>
      <c r="X9" s="154"/>
      <c r="Y9" s="155">
        <f>IF(X9="","",RANK(X9,X$6:X$50))</f>
      </c>
      <c r="Z9" s="154"/>
      <c r="AA9" s="155">
        <f>IF(Z9="","",RANK(Z9,Z$6:Z$50))</f>
      </c>
      <c r="AB9" s="154"/>
      <c r="AC9" s="155">
        <f>IF(AB9="","",RANK(AB9,AB$6:AB$50))</f>
      </c>
      <c r="AD9" s="154"/>
      <c r="AE9" s="155">
        <f>IF(AD9="","",RANK(AD9,AD$6:AD$50))</f>
      </c>
      <c r="AF9" s="154"/>
      <c r="AG9" s="155">
        <f>IF(AF9="","",RANK(AF9,AF$6:AF$50))</f>
      </c>
      <c r="AH9" s="154">
        <f>V9+X9+Z9+AB9+AD9+AF9</f>
        <v>0</v>
      </c>
      <c r="AI9" s="155">
        <f t="shared" si="7"/>
        <v>1</v>
      </c>
      <c r="AJ9" s="205"/>
      <c r="AK9" s="205"/>
    </row>
    <row r="10" spans="1:37" ht="15" customHeight="1">
      <c r="A10" s="231"/>
      <c r="B10" s="232"/>
      <c r="C10" s="231"/>
      <c r="D10" s="233"/>
      <c r="E10" s="234"/>
      <c r="F10" s="232"/>
      <c r="G10" s="231"/>
      <c r="H10" s="233"/>
      <c r="I10" s="234"/>
      <c r="J10" s="232"/>
      <c r="K10" s="231"/>
      <c r="L10" s="233"/>
      <c r="M10" s="234"/>
      <c r="N10" s="233"/>
      <c r="O10" s="128">
        <f>AJ10+$R10</f>
        <v>5E-05</v>
      </c>
      <c r="P10" s="118">
        <f>RANK(O10,O$6:O$34)</f>
        <v>4</v>
      </c>
      <c r="Q10" s="173"/>
      <c r="R10" s="264">
        <v>5E-05</v>
      </c>
      <c r="S10" s="61" t="str">
        <f>S6</f>
        <v>田辺工業</v>
      </c>
      <c r="T10" s="145"/>
      <c r="U10" s="61" t="s">
        <v>80</v>
      </c>
      <c r="V10" s="175"/>
      <c r="W10" s="176">
        <f>SUM(V6:V9)-MIN(V6:V9)</f>
        <v>0</v>
      </c>
      <c r="X10" s="175"/>
      <c r="Y10" s="176">
        <f>SUM(X6:X9)-MIN(X6:X9)</f>
        <v>0</v>
      </c>
      <c r="Z10" s="175"/>
      <c r="AA10" s="176">
        <f>SUM(Z6:Z9)-MIN(Z6:Z9)</f>
        <v>0</v>
      </c>
      <c r="AB10" s="175"/>
      <c r="AC10" s="176">
        <f>SUM(AB6:AB9)-MIN(AB6:AB9)</f>
        <v>0</v>
      </c>
      <c r="AD10" s="175"/>
      <c r="AE10" s="176">
        <f>SUM(AD6:AD9)-MIN(AD6:AD9)</f>
        <v>0</v>
      </c>
      <c r="AF10" s="175"/>
      <c r="AG10" s="176">
        <f>SUM(AF6:AF9)-MIN(AF6:AF9)</f>
        <v>0</v>
      </c>
      <c r="AH10" s="175"/>
      <c r="AI10" s="213"/>
      <c r="AJ10" s="207">
        <f>+AG10+AE10+AC10+AA10+Y10+W10</f>
        <v>0</v>
      </c>
      <c r="AK10" s="204">
        <f>RANK(AJ10,AJ$10:AJ$25)</f>
        <v>1</v>
      </c>
    </row>
    <row r="11" spans="1:37" ht="15" customHeight="1">
      <c r="A11" s="235">
        <f>V11+$R11</f>
        <v>6.000000000000001E-05</v>
      </c>
      <c r="B11" s="122">
        <f t="shared" si="0"/>
        <v>37</v>
      </c>
      <c r="C11" s="235">
        <f>X11+$R11</f>
        <v>6.000000000000001E-05</v>
      </c>
      <c r="D11" s="120">
        <f t="shared" si="1"/>
        <v>37</v>
      </c>
      <c r="E11" s="236">
        <f>Z11+$R11</f>
        <v>6.000000000000001E-05</v>
      </c>
      <c r="F11" s="122">
        <f t="shared" si="2"/>
        <v>37</v>
      </c>
      <c r="G11" s="235">
        <f>AB11+$R11</f>
        <v>6.000000000000001E-05</v>
      </c>
      <c r="H11" s="120">
        <f t="shared" si="3"/>
        <v>37</v>
      </c>
      <c r="I11" s="236">
        <f>AD11+$R11</f>
        <v>6.000000000000001E-05</v>
      </c>
      <c r="J11" s="122">
        <f t="shared" si="4"/>
        <v>37</v>
      </c>
      <c r="K11" s="235">
        <f>AF11+$R11</f>
        <v>6.000000000000001E-05</v>
      </c>
      <c r="L11" s="120">
        <f t="shared" si="5"/>
        <v>37</v>
      </c>
      <c r="M11" s="236">
        <f>AH11+$R11</f>
        <v>6.000000000000001E-05</v>
      </c>
      <c r="N11" s="120">
        <f t="shared" si="6"/>
        <v>37</v>
      </c>
      <c r="O11" s="126"/>
      <c r="P11" s="252"/>
      <c r="Q11" s="650">
        <v>2</v>
      </c>
      <c r="R11" s="264">
        <v>6.000000000000001E-05</v>
      </c>
      <c r="S11" s="140" t="s">
        <v>162</v>
      </c>
      <c r="T11" s="142" t="s">
        <v>138</v>
      </c>
      <c r="U11" s="140" t="s">
        <v>178</v>
      </c>
      <c r="V11" s="159"/>
      <c r="W11" s="144">
        <f>IF(V11="","",RANK(V11,V$6:V$50))</f>
      </c>
      <c r="X11" s="159"/>
      <c r="Y11" s="144">
        <f>IF(X11="","",RANK(X11,X$6:X$50))</f>
      </c>
      <c r="Z11" s="159"/>
      <c r="AA11" s="144">
        <f>IF(Z11="","",RANK(Z11,Z$6:Z$50))</f>
      </c>
      <c r="AB11" s="159"/>
      <c r="AC11" s="144">
        <f>IF(AB11="","",RANK(AB11,AB$6:AB$50))</f>
      </c>
      <c r="AD11" s="159"/>
      <c r="AE11" s="144">
        <f>IF(AD11="","",RANK(AD11,AD$6:AD$50))</f>
      </c>
      <c r="AF11" s="159"/>
      <c r="AG11" s="144">
        <f>IF(AF11="","",RANK(AF11,AF$6:AF$50))</f>
      </c>
      <c r="AH11" s="159">
        <f>V11+X11+Z11+AB11+AD11+AF11</f>
        <v>0</v>
      </c>
      <c r="AI11" s="144">
        <f t="shared" si="7"/>
        <v>1</v>
      </c>
      <c r="AJ11" s="208"/>
      <c r="AK11" s="203"/>
    </row>
    <row r="12" spans="1:37" ht="15" customHeight="1">
      <c r="A12" s="225">
        <f>V12+$R12</f>
        <v>7.000000000000001E-05</v>
      </c>
      <c r="B12" s="110">
        <f t="shared" si="0"/>
        <v>36</v>
      </c>
      <c r="C12" s="225">
        <f>X12+$R12</f>
        <v>7.000000000000001E-05</v>
      </c>
      <c r="D12" s="108">
        <f t="shared" si="1"/>
        <v>36</v>
      </c>
      <c r="E12" s="226">
        <f>Z12+$R12</f>
        <v>7.000000000000001E-05</v>
      </c>
      <c r="F12" s="110">
        <f t="shared" si="2"/>
        <v>36</v>
      </c>
      <c r="G12" s="225">
        <f>AB12+$R12</f>
        <v>7.000000000000001E-05</v>
      </c>
      <c r="H12" s="108">
        <f t="shared" si="3"/>
        <v>36</v>
      </c>
      <c r="I12" s="226">
        <f>AD12+$R12</f>
        <v>7.000000000000001E-05</v>
      </c>
      <c r="J12" s="110">
        <f t="shared" si="4"/>
        <v>36</v>
      </c>
      <c r="K12" s="225">
        <f>AF12+$R12</f>
        <v>7.000000000000001E-05</v>
      </c>
      <c r="L12" s="108">
        <f t="shared" si="5"/>
        <v>36</v>
      </c>
      <c r="M12" s="226">
        <f>AH12+$R12</f>
        <v>7.000000000000001E-05</v>
      </c>
      <c r="N12" s="108">
        <f t="shared" si="6"/>
        <v>36</v>
      </c>
      <c r="O12" s="126"/>
      <c r="P12" s="252"/>
      <c r="Q12" s="651"/>
      <c r="R12" s="264">
        <v>7.000000000000001E-05</v>
      </c>
      <c r="S12" s="149" t="s">
        <v>162</v>
      </c>
      <c r="T12" s="160" t="s">
        <v>138</v>
      </c>
      <c r="U12" s="149" t="s">
        <v>179</v>
      </c>
      <c r="V12" s="147"/>
      <c r="W12" s="148">
        <f>IF(V12="","",RANK(V12,V$6:V$50))</f>
      </c>
      <c r="X12" s="147"/>
      <c r="Y12" s="148">
        <f>IF(X12="","",RANK(X12,X$6:X$50))</f>
      </c>
      <c r="Z12" s="147"/>
      <c r="AA12" s="148">
        <f>IF(Z12="","",RANK(Z12,Z$6:Z$50))</f>
      </c>
      <c r="AB12" s="147"/>
      <c r="AC12" s="148">
        <f>IF(AB12="","",RANK(AB12,AB$6:AB$50))</f>
      </c>
      <c r="AD12" s="147"/>
      <c r="AE12" s="148">
        <f>IF(AD12="","",RANK(AD12,AD$6:AD$50))</f>
      </c>
      <c r="AF12" s="147"/>
      <c r="AG12" s="148">
        <f>IF(AF12="","",RANK(AF12,AF$6:AF$50))</f>
      </c>
      <c r="AH12" s="147">
        <f>V12+X12+Z12+AB12+AD12+AF12</f>
        <v>0</v>
      </c>
      <c r="AI12" s="148">
        <f t="shared" si="7"/>
        <v>1</v>
      </c>
      <c r="AJ12" s="209"/>
      <c r="AK12" s="204"/>
    </row>
    <row r="13" spans="1:37" ht="15" customHeight="1">
      <c r="A13" s="225">
        <f>V13+$R13</f>
        <v>8E-05</v>
      </c>
      <c r="B13" s="110">
        <f t="shared" si="0"/>
        <v>35</v>
      </c>
      <c r="C13" s="225">
        <f>X13+$R13</f>
        <v>8E-05</v>
      </c>
      <c r="D13" s="108">
        <f t="shared" si="1"/>
        <v>35</v>
      </c>
      <c r="E13" s="226">
        <f>Z13+$R13</f>
        <v>8E-05</v>
      </c>
      <c r="F13" s="110">
        <f t="shared" si="2"/>
        <v>35</v>
      </c>
      <c r="G13" s="225">
        <f>AB13+$R13</f>
        <v>8E-05</v>
      </c>
      <c r="H13" s="108">
        <f t="shared" si="3"/>
        <v>35</v>
      </c>
      <c r="I13" s="226">
        <f>AD13+$R13</f>
        <v>8E-05</v>
      </c>
      <c r="J13" s="110">
        <f t="shared" si="4"/>
        <v>35</v>
      </c>
      <c r="K13" s="225">
        <f>AF13+$R13</f>
        <v>8E-05</v>
      </c>
      <c r="L13" s="108">
        <f t="shared" si="5"/>
        <v>35</v>
      </c>
      <c r="M13" s="226">
        <f>AH13+$R13</f>
        <v>8E-05</v>
      </c>
      <c r="N13" s="108">
        <f t="shared" si="6"/>
        <v>35</v>
      </c>
      <c r="O13" s="126"/>
      <c r="P13" s="252"/>
      <c r="Q13" s="651"/>
      <c r="R13" s="264">
        <v>8E-05</v>
      </c>
      <c r="S13" s="149" t="s">
        <v>162</v>
      </c>
      <c r="T13" s="160" t="s">
        <v>145</v>
      </c>
      <c r="U13" s="149" t="s">
        <v>180</v>
      </c>
      <c r="V13" s="161"/>
      <c r="W13" s="162">
        <f>IF(V13="","",RANK(V13,V$6:V$50))</f>
      </c>
      <c r="X13" s="147"/>
      <c r="Y13" s="148">
        <f>IF(X13="","",RANK(X13,X$6:X$50))</f>
      </c>
      <c r="Z13" s="161"/>
      <c r="AA13" s="148">
        <f>IF(Z13="","",RANK(Z13,Z$6:Z$50))</f>
      </c>
      <c r="AB13" s="194"/>
      <c r="AC13" s="162">
        <f>IF(AB13="","",RANK(AB13,AB$6:AB$50))</f>
      </c>
      <c r="AD13" s="161"/>
      <c r="AE13" s="162">
        <f>IF(AD13="","",RANK(AD13,AD$6:AD$50))</f>
      </c>
      <c r="AF13" s="161"/>
      <c r="AG13" s="162">
        <f>IF(AF13="","",RANK(AF13,AF$6:AF$50))</f>
      </c>
      <c r="AH13" s="147">
        <f>V13+X13+Z13+AB13+AD13+AF13</f>
        <v>0</v>
      </c>
      <c r="AI13" s="148">
        <f t="shared" si="7"/>
        <v>1</v>
      </c>
      <c r="AJ13" s="209"/>
      <c r="AK13" s="204"/>
    </row>
    <row r="14" spans="1:37" ht="15" customHeight="1">
      <c r="A14" s="227">
        <f>V14+$R14</f>
        <v>9E-05</v>
      </c>
      <c r="B14" s="228">
        <f t="shared" si="0"/>
        <v>34</v>
      </c>
      <c r="C14" s="227">
        <f>X14+$R14</f>
        <v>9E-05</v>
      </c>
      <c r="D14" s="229">
        <f t="shared" si="1"/>
        <v>34</v>
      </c>
      <c r="E14" s="230">
        <f>Z14+$R14</f>
        <v>9E-05</v>
      </c>
      <c r="F14" s="228">
        <f t="shared" si="2"/>
        <v>34</v>
      </c>
      <c r="G14" s="227">
        <f>AB14+$R14</f>
        <v>9E-05</v>
      </c>
      <c r="H14" s="229">
        <f t="shared" si="3"/>
        <v>34</v>
      </c>
      <c r="I14" s="230">
        <f>AD14+$R14</f>
        <v>9E-05</v>
      </c>
      <c r="J14" s="228">
        <f t="shared" si="4"/>
        <v>34</v>
      </c>
      <c r="K14" s="227">
        <f>AF14+$R14</f>
        <v>9E-05</v>
      </c>
      <c r="L14" s="229">
        <f t="shared" si="5"/>
        <v>34</v>
      </c>
      <c r="M14" s="230">
        <f>AH14+$R14</f>
        <v>9E-05</v>
      </c>
      <c r="N14" s="229">
        <f t="shared" si="6"/>
        <v>34</v>
      </c>
      <c r="O14" s="127"/>
      <c r="P14" s="253"/>
      <c r="Q14" s="652"/>
      <c r="R14" s="264">
        <v>9E-05</v>
      </c>
      <c r="S14" s="151" t="s">
        <v>162</v>
      </c>
      <c r="T14" s="3" t="s">
        <v>145</v>
      </c>
      <c r="U14" s="151" t="s">
        <v>181</v>
      </c>
      <c r="V14" s="154"/>
      <c r="W14" s="155">
        <f>IF(V14="","",RANK(V14,V$6:V$50))</f>
      </c>
      <c r="X14" s="154"/>
      <c r="Y14" s="155">
        <f>IF(X14="","",RANK(X14,X$6:X$50))</f>
      </c>
      <c r="Z14" s="154"/>
      <c r="AA14" s="155">
        <f>IF(Z14="","",RANK(Z14,Z$6:Z$50))</f>
      </c>
      <c r="AB14" s="154"/>
      <c r="AC14" s="155">
        <f>IF(AB14="","",RANK(AB14,AB$6:AB$50))</f>
      </c>
      <c r="AD14" s="154"/>
      <c r="AE14" s="155">
        <f>IF(AD14="","",RANK(AD14,AD$6:AD$50))</f>
      </c>
      <c r="AF14" s="154"/>
      <c r="AG14" s="155">
        <f>IF(AF14="","",RANK(AF14,AF$6:AF$50))</f>
      </c>
      <c r="AH14" s="154">
        <f>V14+X14+Z14+AB14+AD14+AF14</f>
        <v>0</v>
      </c>
      <c r="AI14" s="155">
        <f t="shared" si="7"/>
        <v>1</v>
      </c>
      <c r="AJ14" s="210"/>
      <c r="AK14" s="205"/>
    </row>
    <row r="15" spans="1:37" ht="13.5">
      <c r="A15" s="237"/>
      <c r="B15" s="238"/>
      <c r="C15" s="237"/>
      <c r="D15" s="239"/>
      <c r="E15" s="240"/>
      <c r="F15" s="238"/>
      <c r="G15" s="237"/>
      <c r="H15" s="239"/>
      <c r="I15" s="240"/>
      <c r="J15" s="238"/>
      <c r="K15" s="237"/>
      <c r="L15" s="239"/>
      <c r="M15" s="240"/>
      <c r="N15" s="239"/>
      <c r="O15" s="254">
        <f>AJ15+$R15</f>
        <v>0.0001</v>
      </c>
      <c r="P15" s="255">
        <f>RANK(O15,O$6:O$34)</f>
        <v>3</v>
      </c>
      <c r="Q15" s="164"/>
      <c r="R15" s="264">
        <v>0.0001</v>
      </c>
      <c r="S15" s="165" t="str">
        <f>S11</f>
        <v>和歌山工</v>
      </c>
      <c r="T15" s="135"/>
      <c r="U15" s="165" t="s">
        <v>80</v>
      </c>
      <c r="V15" s="166"/>
      <c r="W15" s="157">
        <f>SUM(V11:V14)-MIN(V11:V14)</f>
        <v>0</v>
      </c>
      <c r="X15" s="166"/>
      <c r="Y15" s="157">
        <f>SUM(X11:X14)-MIN(X11:X14)</f>
        <v>0</v>
      </c>
      <c r="Z15" s="166"/>
      <c r="AA15" s="157">
        <f>SUM(Z11:Z14)-MIN(Z11:Z14)</f>
        <v>0</v>
      </c>
      <c r="AB15" s="166"/>
      <c r="AC15" s="157">
        <f>SUM(AB11:AB14)-MIN(AB11:AB14)</f>
        <v>0</v>
      </c>
      <c r="AD15" s="166"/>
      <c r="AE15" s="157">
        <f>SUM(AD11:AD14)-MIN(AD11:AD14)</f>
        <v>0</v>
      </c>
      <c r="AF15" s="166"/>
      <c r="AG15" s="157">
        <f>SUM(AF11:AF14)-MIN(AF11:AF14)</f>
        <v>0</v>
      </c>
      <c r="AH15" s="166"/>
      <c r="AI15" s="206"/>
      <c r="AJ15" s="211">
        <f>+AG15+AE15+AC15+AA15+Y15+W15</f>
        <v>0</v>
      </c>
      <c r="AK15" s="212">
        <f>RANK(AJ15,AJ$10:AJ$25)</f>
        <v>1</v>
      </c>
    </row>
    <row r="16" spans="1:37" ht="13.5">
      <c r="A16" s="223">
        <f>V16+$R16</f>
        <v>0.00011</v>
      </c>
      <c r="B16" s="106">
        <f t="shared" si="0"/>
        <v>33</v>
      </c>
      <c r="C16" s="223">
        <f>X16+$R16</f>
        <v>0.00011</v>
      </c>
      <c r="D16" s="104">
        <f t="shared" si="1"/>
        <v>33</v>
      </c>
      <c r="E16" s="224">
        <f>Z16+$R16</f>
        <v>0.00011</v>
      </c>
      <c r="F16" s="106">
        <f t="shared" si="2"/>
        <v>33</v>
      </c>
      <c r="G16" s="223">
        <f>AB16+$R16</f>
        <v>0.00011</v>
      </c>
      <c r="H16" s="104">
        <f t="shared" si="3"/>
        <v>33</v>
      </c>
      <c r="I16" s="224">
        <f>AD16+$R16</f>
        <v>0.00011</v>
      </c>
      <c r="J16" s="106">
        <f t="shared" si="4"/>
        <v>33</v>
      </c>
      <c r="K16" s="223">
        <f>AF16+$R16</f>
        <v>0.00011</v>
      </c>
      <c r="L16" s="104">
        <f t="shared" si="5"/>
        <v>33</v>
      </c>
      <c r="M16" s="224">
        <f>AH16+$R16</f>
        <v>0.00011</v>
      </c>
      <c r="N16" s="104">
        <f t="shared" si="6"/>
        <v>33</v>
      </c>
      <c r="O16" s="125"/>
      <c r="P16" s="251"/>
      <c r="Q16" s="651">
        <v>2</v>
      </c>
      <c r="R16" s="264">
        <v>0.00011</v>
      </c>
      <c r="S16" s="265" t="s">
        <v>137</v>
      </c>
      <c r="T16" s="266" t="s">
        <v>138</v>
      </c>
      <c r="U16" s="265" t="s">
        <v>182</v>
      </c>
      <c r="V16" s="143"/>
      <c r="W16" s="267">
        <f>IF(V16="","",RANK(V16,V$6:V$50))</f>
      </c>
      <c r="X16" s="143"/>
      <c r="Y16" s="267">
        <f>IF(X16="","",RANK(X16,X$6:X$50))</f>
      </c>
      <c r="Z16" s="143"/>
      <c r="AA16" s="267">
        <f>IF(Z16="","",RANK(Z16,Z$6:Z$50))</f>
      </c>
      <c r="AB16" s="143"/>
      <c r="AC16" s="267">
        <f>IF(AB16="","",RANK(AB16,AB$6:AB$50))</f>
      </c>
      <c r="AD16" s="143"/>
      <c r="AE16" s="267">
        <f>IF(AD16="","",RANK(AD16,AD$6:AD$50))</f>
      </c>
      <c r="AF16" s="143"/>
      <c r="AG16" s="267">
        <f>IF(AF16="","",RANK(AF16,AF$6:AF$50))</f>
      </c>
      <c r="AH16" s="143">
        <f>V16+X16+Z16+AB16+AD16+AF16</f>
        <v>0</v>
      </c>
      <c r="AI16" s="267">
        <f t="shared" si="7"/>
        <v>1</v>
      </c>
      <c r="AJ16" s="209"/>
      <c r="AK16" s="204"/>
    </row>
    <row r="17" spans="1:37" ht="13.5">
      <c r="A17" s="225">
        <f>V17+$R17</f>
        <v>0.00012</v>
      </c>
      <c r="B17" s="110">
        <f t="shared" si="0"/>
        <v>32</v>
      </c>
      <c r="C17" s="225">
        <f>X17+$R17</f>
        <v>0.00012</v>
      </c>
      <c r="D17" s="108">
        <f t="shared" si="1"/>
        <v>32</v>
      </c>
      <c r="E17" s="226">
        <f>Z17+$R17</f>
        <v>0.00012</v>
      </c>
      <c r="F17" s="110">
        <f t="shared" si="2"/>
        <v>32</v>
      </c>
      <c r="G17" s="225">
        <f>AB17+$R17</f>
        <v>0.00012</v>
      </c>
      <c r="H17" s="108">
        <f t="shared" si="3"/>
        <v>32</v>
      </c>
      <c r="I17" s="226">
        <f>AD17+$R17</f>
        <v>0.00012</v>
      </c>
      <c r="J17" s="110">
        <f t="shared" si="4"/>
        <v>32</v>
      </c>
      <c r="K17" s="225">
        <f>AF17+$R17</f>
        <v>0.00012</v>
      </c>
      <c r="L17" s="108">
        <f t="shared" si="5"/>
        <v>32</v>
      </c>
      <c r="M17" s="226">
        <f>AH17+$R17</f>
        <v>0.00012</v>
      </c>
      <c r="N17" s="108">
        <f t="shared" si="6"/>
        <v>32</v>
      </c>
      <c r="O17" s="126"/>
      <c r="P17" s="252"/>
      <c r="Q17" s="651"/>
      <c r="R17" s="264">
        <v>0.00012</v>
      </c>
      <c r="S17" s="149" t="s">
        <v>137</v>
      </c>
      <c r="T17" s="160" t="s">
        <v>138</v>
      </c>
      <c r="U17" s="149" t="s">
        <v>183</v>
      </c>
      <c r="V17" s="147"/>
      <c r="W17" s="148">
        <f>IF(V17="","",RANK(V17,V$6:V$50))</f>
      </c>
      <c r="X17" s="147"/>
      <c r="Y17" s="148">
        <f>IF(X17="","",RANK(X17,X$6:X$50))</f>
      </c>
      <c r="Z17" s="147"/>
      <c r="AA17" s="148">
        <f>IF(Z17="","",RANK(Z17,Z$6:Z$50))</f>
      </c>
      <c r="AB17" s="147"/>
      <c r="AC17" s="148">
        <f>IF(AB17="","",RANK(AB17,AB$6:AB$50))</f>
      </c>
      <c r="AD17" s="147"/>
      <c r="AE17" s="148">
        <f>IF(AD17="","",RANK(AD17,AD$6:AD$50))</f>
      </c>
      <c r="AF17" s="147"/>
      <c r="AG17" s="148">
        <f>IF(AF17="","",RANK(AF17,AF$6:AF$50))</f>
      </c>
      <c r="AH17" s="147">
        <f>V17+X17+Z17+AB17+AD17+AF17</f>
        <v>0</v>
      </c>
      <c r="AI17" s="148">
        <f t="shared" si="7"/>
        <v>1</v>
      </c>
      <c r="AJ17" s="209"/>
      <c r="AK17" s="204"/>
    </row>
    <row r="18" spans="1:37" ht="13.5">
      <c r="A18" s="225">
        <f>V18+$R18</f>
        <v>0.00013000000000000002</v>
      </c>
      <c r="B18" s="110">
        <f t="shared" si="0"/>
        <v>31</v>
      </c>
      <c r="C18" s="225">
        <f>X18+$R18</f>
        <v>0.00013000000000000002</v>
      </c>
      <c r="D18" s="108">
        <f t="shared" si="1"/>
        <v>31</v>
      </c>
      <c r="E18" s="226">
        <f>Z18+$R18</f>
        <v>0.00013000000000000002</v>
      </c>
      <c r="F18" s="110">
        <f t="shared" si="2"/>
        <v>31</v>
      </c>
      <c r="G18" s="225">
        <f>AB18+$R18</f>
        <v>0.00013000000000000002</v>
      </c>
      <c r="H18" s="108">
        <f t="shared" si="3"/>
        <v>31</v>
      </c>
      <c r="I18" s="226">
        <f>AD18+$R18</f>
        <v>0.00013000000000000002</v>
      </c>
      <c r="J18" s="110">
        <f t="shared" si="4"/>
        <v>31</v>
      </c>
      <c r="K18" s="225">
        <f>AF18+$R18</f>
        <v>0.00013000000000000002</v>
      </c>
      <c r="L18" s="108">
        <f t="shared" si="5"/>
        <v>31</v>
      </c>
      <c r="M18" s="226">
        <f>AH18+$R18</f>
        <v>0.00013000000000000002</v>
      </c>
      <c r="N18" s="108">
        <f t="shared" si="6"/>
        <v>31</v>
      </c>
      <c r="O18" s="126"/>
      <c r="P18" s="252"/>
      <c r="Q18" s="651"/>
      <c r="R18" s="264">
        <v>0.00013000000000000002</v>
      </c>
      <c r="S18" s="149" t="s">
        <v>137</v>
      </c>
      <c r="T18" s="160" t="s">
        <v>140</v>
      </c>
      <c r="U18" s="149" t="s">
        <v>184</v>
      </c>
      <c r="V18" s="147"/>
      <c r="W18" s="148">
        <f>IF(V18="","",RANK(V18,V$6:V$50))</f>
      </c>
      <c r="X18" s="147"/>
      <c r="Y18" s="148">
        <f>IF(X18="","",RANK(X18,X$6:X$50))</f>
      </c>
      <c r="Z18" s="147"/>
      <c r="AA18" s="148">
        <f>IF(Z18="","",RANK(Z18,Z$6:Z$50))</f>
      </c>
      <c r="AB18" s="147"/>
      <c r="AC18" s="148">
        <f>IF(AB18="","",RANK(AB18,AB$6:AB$50))</f>
      </c>
      <c r="AD18" s="147"/>
      <c r="AE18" s="148">
        <f>IF(AD18="","",RANK(AD18,AD$6:AD$50))</f>
      </c>
      <c r="AF18" s="147"/>
      <c r="AG18" s="148">
        <f>IF(AF18="","",RANK(AF18,AF$6:AF$50))</f>
      </c>
      <c r="AH18" s="147">
        <f>V18+X18+Z18+AB18+AD18+AF18</f>
        <v>0</v>
      </c>
      <c r="AI18" s="148">
        <f t="shared" si="7"/>
        <v>1</v>
      </c>
      <c r="AJ18" s="209"/>
      <c r="AK18" s="204"/>
    </row>
    <row r="19" spans="1:37" ht="13.5">
      <c r="A19" s="227">
        <f>V19+$R19</f>
        <v>0.00014000000000000001</v>
      </c>
      <c r="B19" s="228">
        <f t="shared" si="0"/>
        <v>30</v>
      </c>
      <c r="C19" s="227">
        <f>X19+$R19</f>
        <v>0.00014000000000000001</v>
      </c>
      <c r="D19" s="229">
        <f t="shared" si="1"/>
        <v>30</v>
      </c>
      <c r="E19" s="230">
        <f>Z19+$R19</f>
        <v>0.00014000000000000001</v>
      </c>
      <c r="F19" s="228">
        <f t="shared" si="2"/>
        <v>30</v>
      </c>
      <c r="G19" s="227">
        <f>AB19+$R19</f>
        <v>0.00014000000000000001</v>
      </c>
      <c r="H19" s="229">
        <f t="shared" si="3"/>
        <v>30</v>
      </c>
      <c r="I19" s="230">
        <f>AD19+$R19</f>
        <v>0.00014000000000000001</v>
      </c>
      <c r="J19" s="228">
        <f t="shared" si="4"/>
        <v>30</v>
      </c>
      <c r="K19" s="227">
        <f>AF19+$R19</f>
        <v>0.00014000000000000001</v>
      </c>
      <c r="L19" s="229">
        <f t="shared" si="5"/>
        <v>30</v>
      </c>
      <c r="M19" s="230">
        <f>AH19+$R19</f>
        <v>0.00014000000000000001</v>
      </c>
      <c r="N19" s="229">
        <f t="shared" si="6"/>
        <v>30</v>
      </c>
      <c r="O19" s="127"/>
      <c r="P19" s="253"/>
      <c r="Q19" s="652"/>
      <c r="R19" s="264">
        <v>0.00014000000000000001</v>
      </c>
      <c r="S19" s="151" t="s">
        <v>137</v>
      </c>
      <c r="T19" s="3" t="s">
        <v>140</v>
      </c>
      <c r="U19" s="151" t="s">
        <v>185</v>
      </c>
      <c r="V19" s="154"/>
      <c r="W19" s="155">
        <f>IF(V19="","",RANK(V19,V$6:V$50))</f>
      </c>
      <c r="X19" s="154"/>
      <c r="Y19" s="155">
        <f>IF(X19="","",RANK(X19,X$6:X$50))</f>
      </c>
      <c r="Z19" s="154"/>
      <c r="AA19" s="155">
        <f>IF(Z19="","",RANK(Z19,Z$6:Z$50))</f>
      </c>
      <c r="AB19" s="154"/>
      <c r="AC19" s="155">
        <f>IF(AB19="","",RANK(AB19,AB$6:AB$50))</f>
      </c>
      <c r="AD19" s="154"/>
      <c r="AE19" s="155">
        <f>IF(AD19="","",RANK(AD19,AD$6:AD$50))</f>
      </c>
      <c r="AF19" s="154"/>
      <c r="AG19" s="155">
        <f>IF(AF19="","",RANK(AF19,AF$6:AF$50))</f>
      </c>
      <c r="AH19" s="154">
        <f>V19+X19+Z19+AB19+AD19+AF19</f>
        <v>0</v>
      </c>
      <c r="AI19" s="155">
        <f t="shared" si="7"/>
        <v>1</v>
      </c>
      <c r="AJ19" s="210"/>
      <c r="AK19" s="205"/>
    </row>
    <row r="20" spans="1:37" ht="15.75" customHeight="1">
      <c r="A20" s="231"/>
      <c r="B20" s="232"/>
      <c r="C20" s="231"/>
      <c r="D20" s="233"/>
      <c r="E20" s="234"/>
      <c r="F20" s="232"/>
      <c r="G20" s="231"/>
      <c r="H20" s="233"/>
      <c r="I20" s="234"/>
      <c r="J20" s="232"/>
      <c r="K20" s="231"/>
      <c r="L20" s="233"/>
      <c r="M20" s="234"/>
      <c r="N20" s="233"/>
      <c r="O20" s="128">
        <f>AJ20+$R20</f>
        <v>0.00015000000000000001</v>
      </c>
      <c r="P20" s="118">
        <f>RANK(O20,O$6:O$34)</f>
        <v>2</v>
      </c>
      <c r="Q20" s="268"/>
      <c r="R20" s="264">
        <v>0.00015000000000000001</v>
      </c>
      <c r="S20" s="202" t="str">
        <f>S16</f>
        <v>和歌山北</v>
      </c>
      <c r="T20" s="145"/>
      <c r="U20" s="165" t="s">
        <v>80</v>
      </c>
      <c r="V20" s="269"/>
      <c r="W20" s="270">
        <f>SUM(V16:V19)-MIN(V16:V19)</f>
        <v>0</v>
      </c>
      <c r="X20" s="269"/>
      <c r="Y20" s="270">
        <f>SUM(X16:X19)-MIN(X16:X19)</f>
        <v>0</v>
      </c>
      <c r="Z20" s="269"/>
      <c r="AA20" s="270">
        <f>SUM(Z16:Z19)-MIN(Z16:Z19)</f>
        <v>0</v>
      </c>
      <c r="AB20" s="269"/>
      <c r="AC20" s="270">
        <f>SUM(AB16:AB19)-MIN(AB16:AB19)</f>
        <v>0</v>
      </c>
      <c r="AD20" s="269"/>
      <c r="AE20" s="270">
        <f>SUM(AD16:AD19)-MIN(AD16:AD19)</f>
        <v>0</v>
      </c>
      <c r="AF20" s="269"/>
      <c r="AG20" s="270">
        <f>SUM(AF16:AF19)-MIN(AF16:AF19)</f>
        <v>0</v>
      </c>
      <c r="AH20" s="269"/>
      <c r="AI20" s="285"/>
      <c r="AJ20" s="286">
        <f>+AG20+AE20+AC20+AA20+Y20+W20</f>
        <v>0</v>
      </c>
      <c r="AK20" s="287">
        <f>RANK(AJ20,AJ$10:AJ$25)</f>
        <v>1</v>
      </c>
    </row>
    <row r="21" spans="1:37" ht="15" customHeight="1">
      <c r="A21" s="223">
        <f>V21+$R21</f>
        <v>0.00016</v>
      </c>
      <c r="B21" s="106">
        <f t="shared" si="0"/>
        <v>29</v>
      </c>
      <c r="C21" s="223">
        <f>X21+$R21</f>
        <v>0.00016</v>
      </c>
      <c r="D21" s="104">
        <f t="shared" si="1"/>
        <v>29</v>
      </c>
      <c r="E21" s="224">
        <f>Z21+$R21</f>
        <v>0.00016</v>
      </c>
      <c r="F21" s="106">
        <f t="shared" si="2"/>
        <v>29</v>
      </c>
      <c r="G21" s="223">
        <f>AB21+$R21</f>
        <v>0.00016</v>
      </c>
      <c r="H21" s="104">
        <f t="shared" si="3"/>
        <v>29</v>
      </c>
      <c r="I21" s="224">
        <f>AD21+$R21</f>
        <v>0.00016</v>
      </c>
      <c r="J21" s="106">
        <f t="shared" si="4"/>
        <v>29</v>
      </c>
      <c r="K21" s="223">
        <f>AF21+$R21</f>
        <v>0.00016</v>
      </c>
      <c r="L21" s="104">
        <f t="shared" si="5"/>
        <v>29</v>
      </c>
      <c r="M21" s="224">
        <f>AH21+$R21</f>
        <v>0.00016</v>
      </c>
      <c r="N21" s="104">
        <f t="shared" si="6"/>
        <v>29</v>
      </c>
      <c r="O21" s="125"/>
      <c r="P21" s="251"/>
      <c r="Q21" s="650">
        <v>3</v>
      </c>
      <c r="R21" s="264">
        <v>0.00016</v>
      </c>
      <c r="S21" s="140" t="s">
        <v>144</v>
      </c>
      <c r="T21" s="142" t="s">
        <v>138</v>
      </c>
      <c r="U21" s="140" t="s">
        <v>186</v>
      </c>
      <c r="V21" s="159"/>
      <c r="W21" s="144">
        <f>IF(V21="","",RANK(V21,V$6:V$50))</f>
      </c>
      <c r="X21" s="159"/>
      <c r="Y21" s="144">
        <f>IF(X21="","",RANK(X21,X$6:X$50))</f>
      </c>
      <c r="Z21" s="159"/>
      <c r="AA21" s="144">
        <f>IF(Z21="","",RANK(Z21,Z$6:Z$50))</f>
      </c>
      <c r="AB21" s="159"/>
      <c r="AC21" s="144">
        <f>IF(AB21="","",RANK(AB21,AB$6:AB$50))</f>
      </c>
      <c r="AD21" s="159"/>
      <c r="AE21" s="144">
        <f>IF(AD21="","",RANK(AD21,AD$6:AD$50))</f>
      </c>
      <c r="AF21" s="159"/>
      <c r="AG21" s="144">
        <f>IF(AF21="","",RANK(AF21,AF$6:AF$50))</f>
      </c>
      <c r="AH21" s="159">
        <f>V21+X21+Z21+AB21+AD21+AF21</f>
        <v>0</v>
      </c>
      <c r="AI21" s="144">
        <f t="shared" si="7"/>
        <v>1</v>
      </c>
      <c r="AJ21" s="208"/>
      <c r="AK21" s="203"/>
    </row>
    <row r="22" spans="1:37" ht="15" customHeight="1">
      <c r="A22" s="225">
        <f>V22+$R22</f>
        <v>0.00017</v>
      </c>
      <c r="B22" s="110">
        <f t="shared" si="0"/>
        <v>28</v>
      </c>
      <c r="C22" s="225">
        <f>X22+$R22</f>
        <v>0.00017</v>
      </c>
      <c r="D22" s="108">
        <f t="shared" si="1"/>
        <v>28</v>
      </c>
      <c r="E22" s="226">
        <f>Z22+$R22</f>
        <v>0.00017</v>
      </c>
      <c r="F22" s="110">
        <f t="shared" si="2"/>
        <v>28</v>
      </c>
      <c r="G22" s="225">
        <f>AB22+$R22</f>
        <v>0.00017</v>
      </c>
      <c r="H22" s="108">
        <f t="shared" si="3"/>
        <v>28</v>
      </c>
      <c r="I22" s="226">
        <f>AD22+$R22</f>
        <v>0.00017</v>
      </c>
      <c r="J22" s="110">
        <f t="shared" si="4"/>
        <v>28</v>
      </c>
      <c r="K22" s="225">
        <f>AF22+$R22</f>
        <v>0.00017</v>
      </c>
      <c r="L22" s="108">
        <f t="shared" si="5"/>
        <v>28</v>
      </c>
      <c r="M22" s="226">
        <f>AH22+$R22</f>
        <v>0.00017</v>
      </c>
      <c r="N22" s="108">
        <f t="shared" si="6"/>
        <v>28</v>
      </c>
      <c r="O22" s="126"/>
      <c r="P22" s="252"/>
      <c r="Q22" s="651"/>
      <c r="R22" s="264">
        <v>0.00017</v>
      </c>
      <c r="S22" s="149" t="s">
        <v>144</v>
      </c>
      <c r="T22" s="160" t="s">
        <v>138</v>
      </c>
      <c r="U22" s="149" t="s">
        <v>187</v>
      </c>
      <c r="V22" s="147"/>
      <c r="W22" s="148">
        <f>IF(V22="","",RANK(V22,V$6:V$50))</f>
      </c>
      <c r="X22" s="147"/>
      <c r="Y22" s="148">
        <f>IF(X22="","",RANK(X22,X$6:X$50))</f>
      </c>
      <c r="Z22" s="147"/>
      <c r="AA22" s="148">
        <f>IF(Z22="","",RANK(Z22,Z$6:Z$50))</f>
      </c>
      <c r="AB22" s="147"/>
      <c r="AC22" s="148">
        <f>IF(AB22="","",RANK(AB22,AB$6:AB$50))</f>
      </c>
      <c r="AD22" s="147"/>
      <c r="AE22" s="148">
        <f>IF(AD22="","",RANK(AD22,AD$6:AD$50))</f>
      </c>
      <c r="AF22" s="147"/>
      <c r="AG22" s="148">
        <f>IF(AF22="","",RANK(AF22,AF$6:AF$50))</f>
      </c>
      <c r="AH22" s="147">
        <f>V22+X22+Z22+AB22+AD22+AF22</f>
        <v>0</v>
      </c>
      <c r="AI22" s="148">
        <f t="shared" si="7"/>
        <v>1</v>
      </c>
      <c r="AJ22" s="209"/>
      <c r="AK22" s="204"/>
    </row>
    <row r="23" spans="1:37" ht="13.5">
      <c r="A23" s="225">
        <f>V23+$R23</f>
        <v>0.00018</v>
      </c>
      <c r="B23" s="110">
        <f t="shared" si="0"/>
        <v>27</v>
      </c>
      <c r="C23" s="225">
        <f>X23+$R23</f>
        <v>0.00018</v>
      </c>
      <c r="D23" s="108">
        <f t="shared" si="1"/>
        <v>27</v>
      </c>
      <c r="E23" s="226">
        <f>Z23+$R23</f>
        <v>0.00018</v>
      </c>
      <c r="F23" s="110">
        <f t="shared" si="2"/>
        <v>27</v>
      </c>
      <c r="G23" s="225">
        <f>AB23+$R23</f>
        <v>0.00018</v>
      </c>
      <c r="H23" s="108">
        <f t="shared" si="3"/>
        <v>27</v>
      </c>
      <c r="I23" s="226">
        <f>AD23+$R23</f>
        <v>0.00018</v>
      </c>
      <c r="J23" s="110">
        <f t="shared" si="4"/>
        <v>27</v>
      </c>
      <c r="K23" s="225">
        <f>AF23+$R23</f>
        <v>0.00018</v>
      </c>
      <c r="L23" s="108">
        <f t="shared" si="5"/>
        <v>27</v>
      </c>
      <c r="M23" s="226">
        <f>AH23+$R23</f>
        <v>0.00018</v>
      </c>
      <c r="N23" s="108">
        <f t="shared" si="6"/>
        <v>27</v>
      </c>
      <c r="O23" s="126"/>
      <c r="P23" s="252"/>
      <c r="Q23" s="651"/>
      <c r="R23" s="264">
        <v>0.00018</v>
      </c>
      <c r="S23" s="149" t="s">
        <v>144</v>
      </c>
      <c r="T23" s="160" t="s">
        <v>145</v>
      </c>
      <c r="U23" s="149" t="s">
        <v>188</v>
      </c>
      <c r="V23" s="147"/>
      <c r="W23" s="148">
        <f>IF(V23="","",RANK(V23,V$6:V$50))</f>
      </c>
      <c r="X23" s="147"/>
      <c r="Y23" s="148">
        <f>IF(X23="","",RANK(X23,X$6:X$50))</f>
      </c>
      <c r="Z23" s="147"/>
      <c r="AA23" s="148">
        <f>IF(Z23="","",RANK(Z23,Z$6:Z$50))</f>
      </c>
      <c r="AB23" s="147"/>
      <c r="AC23" s="148">
        <f>IF(AB23="","",RANK(AB23,AB$6:AB$50))</f>
      </c>
      <c r="AD23" s="147"/>
      <c r="AE23" s="148">
        <f>IF(AD23="","",RANK(AD23,AD$6:AD$50))</f>
      </c>
      <c r="AF23" s="147"/>
      <c r="AG23" s="148">
        <f>IF(AF23="","",RANK(AF23,AF$6:AF$50))</f>
      </c>
      <c r="AH23" s="147">
        <f>V23+X23+Z23+AB23+AD23+AF23</f>
        <v>0</v>
      </c>
      <c r="AI23" s="148">
        <f t="shared" si="7"/>
        <v>1</v>
      </c>
      <c r="AJ23" s="209"/>
      <c r="AK23" s="204"/>
    </row>
    <row r="24" spans="1:37" ht="13.5">
      <c r="A24" s="227">
        <f>V24+$R24</f>
        <v>0.00019</v>
      </c>
      <c r="B24" s="228">
        <f t="shared" si="0"/>
        <v>26</v>
      </c>
      <c r="C24" s="227">
        <f>X24+$R24</f>
        <v>0.00019</v>
      </c>
      <c r="D24" s="229">
        <f t="shared" si="1"/>
        <v>26</v>
      </c>
      <c r="E24" s="230">
        <f>Z24+$R24</f>
        <v>0.00019</v>
      </c>
      <c r="F24" s="228">
        <f t="shared" si="2"/>
        <v>26</v>
      </c>
      <c r="G24" s="227">
        <f>AB24+$R24</f>
        <v>0.00019</v>
      </c>
      <c r="H24" s="229">
        <f t="shared" si="3"/>
        <v>26</v>
      </c>
      <c r="I24" s="230">
        <f>AD24+$R24</f>
        <v>0.00019</v>
      </c>
      <c r="J24" s="228">
        <f t="shared" si="4"/>
        <v>26</v>
      </c>
      <c r="K24" s="227">
        <f>AF24+$R24</f>
        <v>0.00019</v>
      </c>
      <c r="L24" s="229">
        <f t="shared" si="5"/>
        <v>26</v>
      </c>
      <c r="M24" s="230">
        <f>AH24+$R24</f>
        <v>0.00019</v>
      </c>
      <c r="N24" s="229">
        <f t="shared" si="6"/>
        <v>26</v>
      </c>
      <c r="O24" s="127"/>
      <c r="P24" s="253"/>
      <c r="Q24" s="652"/>
      <c r="R24" s="264">
        <v>0.00019</v>
      </c>
      <c r="S24" s="151" t="s">
        <v>144</v>
      </c>
      <c r="T24" s="3" t="s">
        <v>145</v>
      </c>
      <c r="U24" s="151" t="s">
        <v>189</v>
      </c>
      <c r="V24" s="154"/>
      <c r="W24" s="155">
        <f>IF(V24="","",RANK(V24,V$6:V$50))</f>
      </c>
      <c r="X24" s="154"/>
      <c r="Y24" s="155">
        <f>IF(X24="","",RANK(X24,X$6:X$50))</f>
      </c>
      <c r="Z24" s="154"/>
      <c r="AA24" s="155">
        <f>IF(Z24="","",RANK(Z24,Z$6:Z$50))</f>
      </c>
      <c r="AB24" s="154"/>
      <c r="AC24" s="155">
        <f>IF(AB24="","",RANK(AB24,AB$6:AB$50))</f>
      </c>
      <c r="AD24" s="154"/>
      <c r="AE24" s="155">
        <f>IF(AD24="","",RANK(AD24,AD$6:AD$50))</f>
      </c>
      <c r="AF24" s="154"/>
      <c r="AG24" s="155">
        <f>IF(AF24="","",RANK(AF24,AF$6:AF$50))</f>
      </c>
      <c r="AH24" s="154">
        <f>V24+X24+Z24+AB24+AD24+AF24</f>
        <v>0</v>
      </c>
      <c r="AI24" s="155">
        <f t="shared" si="7"/>
        <v>1</v>
      </c>
      <c r="AJ24" s="210"/>
      <c r="AK24" s="205"/>
    </row>
    <row r="25" spans="1:37" ht="13.5">
      <c r="A25" s="231"/>
      <c r="B25" s="232"/>
      <c r="C25" s="231"/>
      <c r="D25" s="233"/>
      <c r="E25" s="234"/>
      <c r="F25" s="232"/>
      <c r="G25" s="231"/>
      <c r="H25" s="233"/>
      <c r="I25" s="234"/>
      <c r="J25" s="232"/>
      <c r="K25" s="231"/>
      <c r="L25" s="233"/>
      <c r="M25" s="234"/>
      <c r="N25" s="233"/>
      <c r="O25" s="128">
        <f>AJ25+$R25</f>
        <v>0.0002</v>
      </c>
      <c r="P25" s="118">
        <f>RANK(O25,O$6:O$34)</f>
        <v>1</v>
      </c>
      <c r="Q25" s="268"/>
      <c r="R25" s="264">
        <v>0.0002</v>
      </c>
      <c r="S25" s="202" t="str">
        <f>S21</f>
        <v>近大附属</v>
      </c>
      <c r="T25" s="145"/>
      <c r="U25" s="165" t="s">
        <v>80</v>
      </c>
      <c r="V25" s="269"/>
      <c r="W25" s="270">
        <f>SUM(V21:V24)-MIN(V21:V24)</f>
        <v>0</v>
      </c>
      <c r="X25" s="269"/>
      <c r="Y25" s="270">
        <f>SUM(X21:X24)-MIN(X21:X24)</f>
        <v>0</v>
      </c>
      <c r="Z25" s="269"/>
      <c r="AA25" s="270">
        <f>SUM(Z21:Z24)-MIN(Z21:Z24)</f>
        <v>0</v>
      </c>
      <c r="AB25" s="269"/>
      <c r="AC25" s="270">
        <f>SUM(AB21:AB24)-MIN(AB21:AB24)</f>
        <v>0</v>
      </c>
      <c r="AD25" s="269"/>
      <c r="AE25" s="270">
        <f>SUM(AD21:AD24)-MIN(AD21:AD24)</f>
        <v>0</v>
      </c>
      <c r="AF25" s="269"/>
      <c r="AG25" s="270">
        <f>SUM(AF21:AF24)-MIN(AF21:AF24)</f>
        <v>0</v>
      </c>
      <c r="AH25" s="269"/>
      <c r="AI25" s="285"/>
      <c r="AJ25" s="286">
        <f>+AG25+AE25+AC25+AA25+Y25+W25</f>
        <v>0</v>
      </c>
      <c r="AK25" s="287">
        <f>RANK(AJ25,AJ$10:AJ$25)</f>
        <v>1</v>
      </c>
    </row>
    <row r="26" spans="1:37" ht="13.5">
      <c r="A26" s="225">
        <f aca="true" t="shared" si="8" ref="A26:A34">V26+$R26</f>
        <v>0.00021</v>
      </c>
      <c r="B26" s="110">
        <f t="shared" si="0"/>
        <v>25</v>
      </c>
      <c r="C26" s="225">
        <f aca="true" t="shared" si="9" ref="C26:C34">X26+$R26</f>
        <v>0.00021</v>
      </c>
      <c r="D26" s="108">
        <f t="shared" si="1"/>
        <v>25</v>
      </c>
      <c r="E26" s="226">
        <f aca="true" t="shared" si="10" ref="E26:E34">Z26+$R26</f>
        <v>0.00021</v>
      </c>
      <c r="F26" s="110">
        <f t="shared" si="2"/>
        <v>25</v>
      </c>
      <c r="G26" s="225">
        <f aca="true" t="shared" si="11" ref="G26:G34">AB26+$R26</f>
        <v>0.00021</v>
      </c>
      <c r="H26" s="108">
        <f t="shared" si="3"/>
        <v>25</v>
      </c>
      <c r="I26" s="226">
        <f aca="true" t="shared" si="12" ref="I26:I34">AD26+$R26</f>
        <v>0.00021</v>
      </c>
      <c r="J26" s="110">
        <f t="shared" si="4"/>
        <v>25</v>
      </c>
      <c r="K26" s="225">
        <f aca="true" t="shared" si="13" ref="K26:K34">AF26+$R26</f>
        <v>0.00021</v>
      </c>
      <c r="L26" s="108">
        <f t="shared" si="5"/>
        <v>25</v>
      </c>
      <c r="M26" s="226">
        <f aca="true" t="shared" si="14" ref="M26:M34">AH26+$R26</f>
        <v>0.00021</v>
      </c>
      <c r="N26" s="108">
        <f t="shared" si="6"/>
        <v>25</v>
      </c>
      <c r="O26" s="126"/>
      <c r="P26" s="252"/>
      <c r="Q26" s="177">
        <v>1</v>
      </c>
      <c r="R26" s="264">
        <v>0.00021</v>
      </c>
      <c r="S26" s="142" t="s">
        <v>151</v>
      </c>
      <c r="T26" s="142" t="s">
        <v>138</v>
      </c>
      <c r="U26" s="2" t="s">
        <v>190</v>
      </c>
      <c r="V26" s="147"/>
      <c r="W26" s="148">
        <f aca="true" t="shared" si="15" ref="W26:W50">IF(V26="","",RANK(V26,V$6:V$50))</f>
      </c>
      <c r="X26" s="147"/>
      <c r="Y26" s="148">
        <f aca="true" t="shared" si="16" ref="Y26:Y50">IF(X26="","",RANK(X26,X$6:X$50))</f>
      </c>
      <c r="Z26" s="147"/>
      <c r="AA26" s="148">
        <f aca="true" t="shared" si="17" ref="AA26:AA50">IF(Z26="","",RANK(Z26,Z$6:Z$50))</f>
      </c>
      <c r="AB26" s="147"/>
      <c r="AC26" s="148">
        <f aca="true" t="shared" si="18" ref="AC26:AC50">IF(AB26="","",RANK(AB26,AB$6:AB$50))</f>
      </c>
      <c r="AD26" s="147"/>
      <c r="AE26" s="148">
        <f aca="true" t="shared" si="19" ref="AE26:AE50">IF(AD26="","",RANK(AD26,AD$6:AD$50))</f>
      </c>
      <c r="AF26" s="147"/>
      <c r="AG26" s="148">
        <f aca="true" t="shared" si="20" ref="AG26:AG50">IF(AF26="","",RANK(AF26,AF$6:AF$50))</f>
      </c>
      <c r="AH26" s="147">
        <f aca="true" t="shared" si="21" ref="AH26:AH34">V26+X26+Z26+AB26+AD26+AF26</f>
        <v>0</v>
      </c>
      <c r="AI26" s="148">
        <f t="shared" si="7"/>
        <v>1</v>
      </c>
      <c r="AJ26" s="288"/>
      <c r="AK26" s="288"/>
    </row>
    <row r="27" spans="1:37" ht="13.5">
      <c r="A27" s="225">
        <f t="shared" si="8"/>
        <v>0.00022</v>
      </c>
      <c r="B27" s="110">
        <f t="shared" si="0"/>
        <v>24</v>
      </c>
      <c r="C27" s="225">
        <f t="shared" si="9"/>
        <v>0.00022</v>
      </c>
      <c r="D27" s="108">
        <f t="shared" si="1"/>
        <v>24</v>
      </c>
      <c r="E27" s="226">
        <f t="shared" si="10"/>
        <v>0.00022</v>
      </c>
      <c r="F27" s="110">
        <f t="shared" si="2"/>
        <v>24</v>
      </c>
      <c r="G27" s="225">
        <f t="shared" si="11"/>
        <v>0.00022</v>
      </c>
      <c r="H27" s="108">
        <f t="shared" si="3"/>
        <v>24</v>
      </c>
      <c r="I27" s="226">
        <f t="shared" si="12"/>
        <v>0.00022</v>
      </c>
      <c r="J27" s="110">
        <f t="shared" si="4"/>
        <v>24</v>
      </c>
      <c r="K27" s="225">
        <f t="shared" si="13"/>
        <v>0.00022</v>
      </c>
      <c r="L27" s="108">
        <f t="shared" si="5"/>
        <v>24</v>
      </c>
      <c r="M27" s="226">
        <f t="shared" si="14"/>
        <v>0.00022</v>
      </c>
      <c r="N27" s="108">
        <f t="shared" si="6"/>
        <v>24</v>
      </c>
      <c r="O27" s="126"/>
      <c r="P27" s="252"/>
      <c r="Q27" s="181">
        <v>1</v>
      </c>
      <c r="R27" s="264">
        <v>0.00022</v>
      </c>
      <c r="S27" s="266" t="s">
        <v>151</v>
      </c>
      <c r="T27" s="266" t="s">
        <v>140</v>
      </c>
      <c r="U27" s="61" t="s">
        <v>191</v>
      </c>
      <c r="V27" s="143"/>
      <c r="W27" s="267">
        <f t="shared" si="15"/>
      </c>
      <c r="X27" s="143"/>
      <c r="Y27" s="267">
        <f t="shared" si="16"/>
      </c>
      <c r="Z27" s="143"/>
      <c r="AA27" s="267">
        <f t="shared" si="17"/>
      </c>
      <c r="AB27" s="143"/>
      <c r="AC27" s="267">
        <f t="shared" si="18"/>
      </c>
      <c r="AD27" s="143"/>
      <c r="AE27" s="267">
        <f t="shared" si="19"/>
      </c>
      <c r="AF27" s="143"/>
      <c r="AG27" s="267">
        <f t="shared" si="20"/>
      </c>
      <c r="AH27" s="143">
        <f t="shared" si="21"/>
        <v>0</v>
      </c>
      <c r="AI27" s="267">
        <f t="shared" si="7"/>
        <v>1</v>
      </c>
      <c r="AJ27" s="204"/>
      <c r="AK27" s="204"/>
    </row>
    <row r="28" spans="1:37" ht="13.5">
      <c r="A28" s="225">
        <f t="shared" si="8"/>
        <v>0.00023</v>
      </c>
      <c r="B28" s="110">
        <f t="shared" si="0"/>
        <v>23</v>
      </c>
      <c r="C28" s="225">
        <f t="shared" si="9"/>
        <v>0.00023</v>
      </c>
      <c r="D28" s="108">
        <f t="shared" si="1"/>
        <v>23</v>
      </c>
      <c r="E28" s="226">
        <f t="shared" si="10"/>
        <v>0.00023</v>
      </c>
      <c r="F28" s="110">
        <f t="shared" si="2"/>
        <v>23</v>
      </c>
      <c r="G28" s="225">
        <f t="shared" si="11"/>
        <v>0.00023</v>
      </c>
      <c r="H28" s="108">
        <f t="shared" si="3"/>
        <v>23</v>
      </c>
      <c r="I28" s="226">
        <f t="shared" si="12"/>
        <v>0.00023</v>
      </c>
      <c r="J28" s="110">
        <f t="shared" si="4"/>
        <v>23</v>
      </c>
      <c r="K28" s="225">
        <f t="shared" si="13"/>
        <v>0.00023</v>
      </c>
      <c r="L28" s="108">
        <f t="shared" si="5"/>
        <v>23</v>
      </c>
      <c r="M28" s="226">
        <f t="shared" si="14"/>
        <v>0.00023</v>
      </c>
      <c r="N28" s="108">
        <f t="shared" si="6"/>
        <v>23</v>
      </c>
      <c r="O28" s="126"/>
      <c r="P28" s="252"/>
      <c r="Q28" s="181">
        <v>3</v>
      </c>
      <c r="R28" s="264">
        <v>0.00023</v>
      </c>
      <c r="S28" s="160" t="s">
        <v>144</v>
      </c>
      <c r="T28" s="160" t="s">
        <v>140</v>
      </c>
      <c r="U28" s="160" t="s">
        <v>192</v>
      </c>
      <c r="V28" s="147"/>
      <c r="W28" s="148">
        <f t="shared" si="15"/>
      </c>
      <c r="X28" s="147"/>
      <c r="Y28" s="148">
        <f t="shared" si="16"/>
      </c>
      <c r="Z28" s="147"/>
      <c r="AA28" s="148">
        <f t="shared" si="17"/>
      </c>
      <c r="AB28" s="147"/>
      <c r="AC28" s="148">
        <f t="shared" si="18"/>
      </c>
      <c r="AD28" s="147"/>
      <c r="AE28" s="148">
        <f t="shared" si="19"/>
      </c>
      <c r="AF28" s="147"/>
      <c r="AG28" s="148">
        <f t="shared" si="20"/>
      </c>
      <c r="AH28" s="147">
        <f t="shared" si="21"/>
        <v>0</v>
      </c>
      <c r="AI28" s="148">
        <f t="shared" si="7"/>
        <v>1</v>
      </c>
      <c r="AJ28" s="204"/>
      <c r="AK28" s="204"/>
    </row>
    <row r="29" spans="1:37" ht="13.5">
      <c r="A29" s="225">
        <f t="shared" si="8"/>
        <v>0.00024</v>
      </c>
      <c r="B29" s="110">
        <f t="shared" si="0"/>
        <v>22</v>
      </c>
      <c r="C29" s="225">
        <f t="shared" si="9"/>
        <v>0.00024</v>
      </c>
      <c r="D29" s="108">
        <f t="shared" si="1"/>
        <v>22</v>
      </c>
      <c r="E29" s="226">
        <f t="shared" si="10"/>
        <v>0.00024</v>
      </c>
      <c r="F29" s="110">
        <f t="shared" si="2"/>
        <v>22</v>
      </c>
      <c r="G29" s="225">
        <f t="shared" si="11"/>
        <v>0.00024</v>
      </c>
      <c r="H29" s="108">
        <f t="shared" si="3"/>
        <v>22</v>
      </c>
      <c r="I29" s="226">
        <f t="shared" si="12"/>
        <v>0.00024</v>
      </c>
      <c r="J29" s="110">
        <f t="shared" si="4"/>
        <v>22</v>
      </c>
      <c r="K29" s="225">
        <f t="shared" si="13"/>
        <v>0.00024</v>
      </c>
      <c r="L29" s="108">
        <f t="shared" si="5"/>
        <v>22</v>
      </c>
      <c r="M29" s="226">
        <f t="shared" si="14"/>
        <v>0.00024</v>
      </c>
      <c r="N29" s="108">
        <f t="shared" si="6"/>
        <v>22</v>
      </c>
      <c r="O29" s="126"/>
      <c r="P29" s="252"/>
      <c r="Q29" s="181">
        <v>3</v>
      </c>
      <c r="R29" s="264">
        <v>0.00024</v>
      </c>
      <c r="S29" s="160" t="s">
        <v>151</v>
      </c>
      <c r="T29" s="160" t="s">
        <v>138</v>
      </c>
      <c r="U29" s="2" t="s">
        <v>193</v>
      </c>
      <c r="V29" s="147"/>
      <c r="W29" s="148">
        <f t="shared" si="15"/>
      </c>
      <c r="X29" s="147"/>
      <c r="Y29" s="148">
        <f t="shared" si="16"/>
      </c>
      <c r="Z29" s="147"/>
      <c r="AA29" s="148">
        <f t="shared" si="17"/>
      </c>
      <c r="AB29" s="147"/>
      <c r="AC29" s="148">
        <f t="shared" si="18"/>
      </c>
      <c r="AD29" s="147"/>
      <c r="AE29" s="148">
        <f t="shared" si="19"/>
      </c>
      <c r="AF29" s="147"/>
      <c r="AG29" s="148">
        <f t="shared" si="20"/>
      </c>
      <c r="AH29" s="147">
        <f t="shared" si="21"/>
        <v>0</v>
      </c>
      <c r="AI29" s="148">
        <f t="shared" si="7"/>
        <v>1</v>
      </c>
      <c r="AJ29" s="204"/>
      <c r="AK29" s="204"/>
    </row>
    <row r="30" spans="1:37" ht="13.5">
      <c r="A30" s="225">
        <f t="shared" si="8"/>
        <v>0.00025</v>
      </c>
      <c r="B30" s="110">
        <f t="shared" si="0"/>
        <v>21</v>
      </c>
      <c r="C30" s="225">
        <f t="shared" si="9"/>
        <v>0.00025</v>
      </c>
      <c r="D30" s="108">
        <f t="shared" si="1"/>
        <v>21</v>
      </c>
      <c r="E30" s="226">
        <f t="shared" si="10"/>
        <v>0.00025</v>
      </c>
      <c r="F30" s="110">
        <f t="shared" si="2"/>
        <v>21</v>
      </c>
      <c r="G30" s="225">
        <f t="shared" si="11"/>
        <v>0.00025</v>
      </c>
      <c r="H30" s="108">
        <f t="shared" si="3"/>
        <v>21</v>
      </c>
      <c r="I30" s="226">
        <f t="shared" si="12"/>
        <v>0.00025</v>
      </c>
      <c r="J30" s="110">
        <f t="shared" si="4"/>
        <v>21</v>
      </c>
      <c r="K30" s="225">
        <f t="shared" si="13"/>
        <v>0.00025</v>
      </c>
      <c r="L30" s="108">
        <f t="shared" si="5"/>
        <v>21</v>
      </c>
      <c r="M30" s="226">
        <f t="shared" si="14"/>
        <v>0.00025</v>
      </c>
      <c r="N30" s="108">
        <f t="shared" si="6"/>
        <v>21</v>
      </c>
      <c r="O30" s="126"/>
      <c r="P30" s="252"/>
      <c r="Q30" s="271">
        <v>3</v>
      </c>
      <c r="R30" s="264">
        <v>0.00025</v>
      </c>
      <c r="S30" s="160" t="s">
        <v>151</v>
      </c>
      <c r="T30" s="160" t="s">
        <v>138</v>
      </c>
      <c r="U30" s="2" t="s">
        <v>194</v>
      </c>
      <c r="V30" s="147"/>
      <c r="W30" s="148">
        <f t="shared" si="15"/>
      </c>
      <c r="X30" s="147"/>
      <c r="Y30" s="148">
        <f t="shared" si="16"/>
      </c>
      <c r="Z30" s="147"/>
      <c r="AA30" s="148">
        <f t="shared" si="17"/>
      </c>
      <c r="AB30" s="147"/>
      <c r="AC30" s="148">
        <f t="shared" si="18"/>
      </c>
      <c r="AD30" s="147"/>
      <c r="AE30" s="148">
        <f t="shared" si="19"/>
      </c>
      <c r="AF30" s="147"/>
      <c r="AG30" s="148">
        <f t="shared" si="20"/>
      </c>
      <c r="AH30" s="147">
        <f t="shared" si="21"/>
        <v>0</v>
      </c>
      <c r="AI30" s="148">
        <f t="shared" si="7"/>
        <v>1</v>
      </c>
      <c r="AJ30" s="204"/>
      <c r="AK30" s="204"/>
    </row>
    <row r="31" spans="1:37" ht="13.5" hidden="1">
      <c r="A31" s="225">
        <f t="shared" si="8"/>
        <v>0.00026000000000000003</v>
      </c>
      <c r="B31" s="110">
        <f t="shared" si="0"/>
        <v>20</v>
      </c>
      <c r="C31" s="225">
        <f t="shared" si="9"/>
        <v>0.00026000000000000003</v>
      </c>
      <c r="D31" s="108">
        <f t="shared" si="1"/>
        <v>20</v>
      </c>
      <c r="E31" s="226">
        <f t="shared" si="10"/>
        <v>0.00026000000000000003</v>
      </c>
      <c r="F31" s="110">
        <f t="shared" si="2"/>
        <v>20</v>
      </c>
      <c r="G31" s="225">
        <f t="shared" si="11"/>
        <v>0.00026000000000000003</v>
      </c>
      <c r="H31" s="108">
        <f t="shared" si="3"/>
        <v>20</v>
      </c>
      <c r="I31" s="226">
        <f t="shared" si="12"/>
        <v>0.00026000000000000003</v>
      </c>
      <c r="J31" s="110">
        <f t="shared" si="4"/>
        <v>20</v>
      </c>
      <c r="K31" s="225">
        <f t="shared" si="13"/>
        <v>0.00026000000000000003</v>
      </c>
      <c r="L31" s="108">
        <f t="shared" si="5"/>
        <v>20</v>
      </c>
      <c r="M31" s="226">
        <f t="shared" si="14"/>
        <v>0.00026000000000000003</v>
      </c>
      <c r="N31" s="108">
        <f t="shared" si="6"/>
        <v>20</v>
      </c>
      <c r="O31" s="126"/>
      <c r="P31" s="252"/>
      <c r="Q31" s="271"/>
      <c r="R31" s="264">
        <v>0.00026000000000000003</v>
      </c>
      <c r="S31" s="160"/>
      <c r="T31" s="160"/>
      <c r="U31" s="2"/>
      <c r="V31" s="143"/>
      <c r="W31" s="267">
        <f t="shared" si="15"/>
      </c>
      <c r="X31" s="143"/>
      <c r="Y31" s="267">
        <f t="shared" si="16"/>
      </c>
      <c r="Z31" s="143"/>
      <c r="AA31" s="267">
        <f t="shared" si="17"/>
      </c>
      <c r="AB31" s="143"/>
      <c r="AC31" s="267">
        <f t="shared" si="18"/>
      </c>
      <c r="AD31" s="143"/>
      <c r="AE31" s="267">
        <f t="shared" si="19"/>
      </c>
      <c r="AF31" s="143"/>
      <c r="AG31" s="267">
        <f t="shared" si="20"/>
      </c>
      <c r="AH31" s="143">
        <f t="shared" si="21"/>
        <v>0</v>
      </c>
      <c r="AI31" s="267">
        <f t="shared" si="7"/>
        <v>1</v>
      </c>
      <c r="AJ31" s="204"/>
      <c r="AK31" s="204"/>
    </row>
    <row r="32" spans="1:37" ht="13.5" hidden="1">
      <c r="A32" s="225">
        <f t="shared" si="8"/>
        <v>0.00027000000000000006</v>
      </c>
      <c r="B32" s="110">
        <f t="shared" si="0"/>
        <v>19</v>
      </c>
      <c r="C32" s="225">
        <f t="shared" si="9"/>
        <v>0.00027000000000000006</v>
      </c>
      <c r="D32" s="108">
        <f t="shared" si="1"/>
        <v>19</v>
      </c>
      <c r="E32" s="226">
        <f t="shared" si="10"/>
        <v>0.00027000000000000006</v>
      </c>
      <c r="F32" s="110">
        <f t="shared" si="2"/>
        <v>19</v>
      </c>
      <c r="G32" s="225">
        <f t="shared" si="11"/>
        <v>0.00027000000000000006</v>
      </c>
      <c r="H32" s="108">
        <f t="shared" si="3"/>
        <v>19</v>
      </c>
      <c r="I32" s="226">
        <f t="shared" si="12"/>
        <v>0.00027000000000000006</v>
      </c>
      <c r="J32" s="110">
        <f t="shared" si="4"/>
        <v>19</v>
      </c>
      <c r="K32" s="225">
        <f t="shared" si="13"/>
        <v>0.00027000000000000006</v>
      </c>
      <c r="L32" s="108">
        <f t="shared" si="5"/>
        <v>19</v>
      </c>
      <c r="M32" s="226">
        <f t="shared" si="14"/>
        <v>0.00027000000000000006</v>
      </c>
      <c r="N32" s="108">
        <f t="shared" si="6"/>
        <v>19</v>
      </c>
      <c r="O32" s="126"/>
      <c r="P32" s="252"/>
      <c r="Q32" s="271"/>
      <c r="R32" s="264">
        <v>0.00027000000000000006</v>
      </c>
      <c r="S32" s="160"/>
      <c r="T32" s="160"/>
      <c r="U32" s="2"/>
      <c r="V32" s="147"/>
      <c r="W32" s="148">
        <f t="shared" si="15"/>
      </c>
      <c r="X32" s="147"/>
      <c r="Y32" s="148">
        <f t="shared" si="16"/>
      </c>
      <c r="Z32" s="147"/>
      <c r="AA32" s="148">
        <f t="shared" si="17"/>
      </c>
      <c r="AB32" s="147"/>
      <c r="AC32" s="148">
        <f t="shared" si="18"/>
      </c>
      <c r="AD32" s="147"/>
      <c r="AE32" s="148">
        <f t="shared" si="19"/>
      </c>
      <c r="AF32" s="147"/>
      <c r="AG32" s="148">
        <f t="shared" si="20"/>
      </c>
      <c r="AH32" s="147">
        <f t="shared" si="21"/>
        <v>0</v>
      </c>
      <c r="AI32" s="148">
        <f t="shared" si="7"/>
        <v>1</v>
      </c>
      <c r="AJ32" s="204" t="s">
        <v>33</v>
      </c>
      <c r="AK32" s="204"/>
    </row>
    <row r="33" spans="1:37" ht="13.5" hidden="1">
      <c r="A33" s="241">
        <f t="shared" si="8"/>
        <v>0.00028000000000000003</v>
      </c>
      <c r="B33" s="114">
        <f t="shared" si="0"/>
        <v>18</v>
      </c>
      <c r="C33" s="241">
        <f t="shared" si="9"/>
        <v>0.00028000000000000003</v>
      </c>
      <c r="D33" s="112">
        <f t="shared" si="1"/>
        <v>18</v>
      </c>
      <c r="E33" s="242">
        <f t="shared" si="10"/>
        <v>0.00028000000000000003</v>
      </c>
      <c r="F33" s="114">
        <f t="shared" si="2"/>
        <v>18</v>
      </c>
      <c r="G33" s="241">
        <f t="shared" si="11"/>
        <v>0.00028000000000000003</v>
      </c>
      <c r="H33" s="112">
        <f t="shared" si="3"/>
        <v>18</v>
      </c>
      <c r="I33" s="242">
        <f t="shared" si="12"/>
        <v>0.00028000000000000003</v>
      </c>
      <c r="J33" s="114">
        <f t="shared" si="4"/>
        <v>18</v>
      </c>
      <c r="K33" s="241">
        <f t="shared" si="13"/>
        <v>0.00028000000000000003</v>
      </c>
      <c r="L33" s="112">
        <f t="shared" si="5"/>
        <v>18</v>
      </c>
      <c r="M33" s="242">
        <f t="shared" si="14"/>
        <v>0.00028000000000000003</v>
      </c>
      <c r="N33" s="112">
        <f t="shared" si="6"/>
        <v>18</v>
      </c>
      <c r="O33" s="126"/>
      <c r="P33" s="252"/>
      <c r="Q33" s="181"/>
      <c r="R33" s="264">
        <v>0.00028000000000000003</v>
      </c>
      <c r="S33" s="272"/>
      <c r="T33" s="272"/>
      <c r="U33" s="84"/>
      <c r="V33" s="273"/>
      <c r="W33" s="274">
        <f t="shared" si="15"/>
      </c>
      <c r="X33" s="273"/>
      <c r="Y33" s="274">
        <f t="shared" si="16"/>
      </c>
      <c r="Z33" s="273"/>
      <c r="AA33" s="274">
        <f t="shared" si="17"/>
      </c>
      <c r="AB33" s="273"/>
      <c r="AC33" s="274">
        <f t="shared" si="18"/>
      </c>
      <c r="AD33" s="273"/>
      <c r="AE33" s="274">
        <f t="shared" si="19"/>
      </c>
      <c r="AF33" s="273"/>
      <c r="AG33" s="274">
        <f t="shared" si="20"/>
      </c>
      <c r="AH33" s="273">
        <f t="shared" si="21"/>
        <v>0</v>
      </c>
      <c r="AI33" s="274">
        <f t="shared" si="7"/>
        <v>1</v>
      </c>
      <c r="AJ33" s="204"/>
      <c r="AK33" s="204"/>
    </row>
    <row r="34" spans="1:37" ht="13.5" hidden="1">
      <c r="A34" s="225">
        <f t="shared" si="8"/>
        <v>0.00029000000000000006</v>
      </c>
      <c r="B34" s="110">
        <f t="shared" si="0"/>
        <v>17</v>
      </c>
      <c r="C34" s="225">
        <f t="shared" si="9"/>
        <v>0.00029000000000000006</v>
      </c>
      <c r="D34" s="108">
        <f t="shared" si="1"/>
        <v>17</v>
      </c>
      <c r="E34" s="226">
        <f t="shared" si="10"/>
        <v>0.00029000000000000006</v>
      </c>
      <c r="F34" s="110">
        <f t="shared" si="2"/>
        <v>17</v>
      </c>
      <c r="G34" s="225">
        <f t="shared" si="11"/>
        <v>0.00029000000000000006</v>
      </c>
      <c r="H34" s="108">
        <f t="shared" si="3"/>
        <v>17</v>
      </c>
      <c r="I34" s="226">
        <f t="shared" si="12"/>
        <v>0.00029000000000000006</v>
      </c>
      <c r="J34" s="110">
        <f t="shared" si="4"/>
        <v>17</v>
      </c>
      <c r="K34" s="225">
        <f t="shared" si="13"/>
        <v>0.00029000000000000006</v>
      </c>
      <c r="L34" s="108">
        <f t="shared" si="5"/>
        <v>17</v>
      </c>
      <c r="M34" s="226">
        <f t="shared" si="14"/>
        <v>0.00029000000000000006</v>
      </c>
      <c r="N34" s="108">
        <f t="shared" si="6"/>
        <v>17</v>
      </c>
      <c r="O34" s="256"/>
      <c r="P34" s="252"/>
      <c r="Q34" s="181"/>
      <c r="R34" s="264">
        <v>0.00029000000000000006</v>
      </c>
      <c r="S34" s="160"/>
      <c r="T34" s="149"/>
      <c r="U34" s="2"/>
      <c r="V34" s="147"/>
      <c r="W34" s="148">
        <f t="shared" si="15"/>
      </c>
      <c r="X34" s="147"/>
      <c r="Y34" s="148">
        <f t="shared" si="16"/>
      </c>
      <c r="Z34" s="147"/>
      <c r="AA34" s="148">
        <f t="shared" si="17"/>
      </c>
      <c r="AB34" s="147"/>
      <c r="AC34" s="148">
        <f t="shared" si="18"/>
      </c>
      <c r="AD34" s="147"/>
      <c r="AE34" s="148">
        <f t="shared" si="19"/>
      </c>
      <c r="AF34" s="147"/>
      <c r="AG34" s="148">
        <f t="shared" si="20"/>
      </c>
      <c r="AH34" s="147">
        <f t="shared" si="21"/>
        <v>0</v>
      </c>
      <c r="AI34" s="148">
        <f t="shared" si="7"/>
        <v>1</v>
      </c>
      <c r="AJ34" s="204"/>
      <c r="AK34" s="204"/>
    </row>
    <row r="35" spans="1:37" ht="13.5" hidden="1">
      <c r="A35" s="225">
        <f aca="true" t="shared" si="22" ref="A35:A50">V35+$R35</f>
        <v>0.00030000000000000003</v>
      </c>
      <c r="B35" s="110">
        <f t="shared" si="0"/>
        <v>16</v>
      </c>
      <c r="C35" s="225">
        <f aca="true" t="shared" si="23" ref="C35:C50">X35+$R35</f>
        <v>0.00030000000000000003</v>
      </c>
      <c r="D35" s="108">
        <f t="shared" si="1"/>
        <v>16</v>
      </c>
      <c r="E35" s="226">
        <f aca="true" t="shared" si="24" ref="E35:E50">Z35+$R35</f>
        <v>0.00030000000000000003</v>
      </c>
      <c r="F35" s="110">
        <f t="shared" si="2"/>
        <v>16</v>
      </c>
      <c r="G35" s="225">
        <f aca="true" t="shared" si="25" ref="G35:G50">AB35+$R35</f>
        <v>0.00030000000000000003</v>
      </c>
      <c r="H35" s="108">
        <f t="shared" si="3"/>
        <v>16</v>
      </c>
      <c r="I35" s="226">
        <f aca="true" t="shared" si="26" ref="I35:I50">AD35+$R35</f>
        <v>0.00030000000000000003</v>
      </c>
      <c r="J35" s="110">
        <f t="shared" si="4"/>
        <v>16</v>
      </c>
      <c r="K35" s="225">
        <f aca="true" t="shared" si="27" ref="K35:K50">AF35+$R35</f>
        <v>0.00030000000000000003</v>
      </c>
      <c r="L35" s="108">
        <f t="shared" si="5"/>
        <v>16</v>
      </c>
      <c r="M35" s="226">
        <f aca="true" t="shared" si="28" ref="M35:M50">AH35+$R35</f>
        <v>0.00030000000000000003</v>
      </c>
      <c r="N35" s="108">
        <f t="shared" si="6"/>
        <v>16</v>
      </c>
      <c r="O35" s="256"/>
      <c r="P35" s="252"/>
      <c r="Q35" s="181"/>
      <c r="R35" s="264">
        <v>0.00030000000000000003</v>
      </c>
      <c r="S35" s="160"/>
      <c r="T35" s="149"/>
      <c r="U35" s="2"/>
      <c r="V35" s="147"/>
      <c r="W35" s="148">
        <f t="shared" si="15"/>
      </c>
      <c r="X35" s="147"/>
      <c r="Y35" s="148">
        <f t="shared" si="16"/>
      </c>
      <c r="Z35" s="147"/>
      <c r="AA35" s="148">
        <f t="shared" si="17"/>
      </c>
      <c r="AB35" s="147"/>
      <c r="AC35" s="148">
        <f t="shared" si="18"/>
      </c>
      <c r="AD35" s="147"/>
      <c r="AE35" s="148">
        <f t="shared" si="19"/>
      </c>
      <c r="AF35" s="147"/>
      <c r="AG35" s="148">
        <f t="shared" si="20"/>
      </c>
      <c r="AH35" s="147">
        <f aca="true" t="shared" si="29" ref="AH35:AH49">V35+X35+Z35+AB35+AD35+AF35</f>
        <v>0</v>
      </c>
      <c r="AI35" s="148">
        <f t="shared" si="7"/>
        <v>1</v>
      </c>
      <c r="AJ35" s="204"/>
      <c r="AK35" s="204"/>
    </row>
    <row r="36" spans="1:37" ht="13.5" hidden="1">
      <c r="A36" s="225">
        <f t="shared" si="22"/>
        <v>0.00031000000000000005</v>
      </c>
      <c r="B36" s="110">
        <f t="shared" si="0"/>
        <v>15</v>
      </c>
      <c r="C36" s="225">
        <f t="shared" si="23"/>
        <v>0.00031000000000000005</v>
      </c>
      <c r="D36" s="108">
        <f t="shared" si="1"/>
        <v>15</v>
      </c>
      <c r="E36" s="226">
        <f t="shared" si="24"/>
        <v>0.00031000000000000005</v>
      </c>
      <c r="F36" s="110">
        <f t="shared" si="2"/>
        <v>15</v>
      </c>
      <c r="G36" s="225">
        <f t="shared" si="25"/>
        <v>0.00031000000000000005</v>
      </c>
      <c r="H36" s="108">
        <f t="shared" si="3"/>
        <v>15</v>
      </c>
      <c r="I36" s="226">
        <f t="shared" si="26"/>
        <v>0.00031000000000000005</v>
      </c>
      <c r="J36" s="110">
        <f t="shared" si="4"/>
        <v>15</v>
      </c>
      <c r="K36" s="225">
        <f t="shared" si="27"/>
        <v>0.00031000000000000005</v>
      </c>
      <c r="L36" s="108">
        <f t="shared" si="5"/>
        <v>15</v>
      </c>
      <c r="M36" s="226">
        <f t="shared" si="28"/>
        <v>0.00031000000000000005</v>
      </c>
      <c r="N36" s="108">
        <f t="shared" si="6"/>
        <v>15</v>
      </c>
      <c r="O36" s="256"/>
      <c r="P36" s="252"/>
      <c r="Q36" s="181"/>
      <c r="R36" s="264">
        <v>0.00031000000000000005</v>
      </c>
      <c r="S36" s="160"/>
      <c r="T36" s="149"/>
      <c r="U36" s="2"/>
      <c r="V36" s="147"/>
      <c r="W36" s="148">
        <f t="shared" si="15"/>
      </c>
      <c r="X36" s="147"/>
      <c r="Y36" s="148">
        <f t="shared" si="16"/>
      </c>
      <c r="Z36" s="147"/>
      <c r="AA36" s="148">
        <f t="shared" si="17"/>
      </c>
      <c r="AB36" s="147"/>
      <c r="AC36" s="148">
        <f t="shared" si="18"/>
      </c>
      <c r="AD36" s="147"/>
      <c r="AE36" s="148">
        <f t="shared" si="19"/>
      </c>
      <c r="AF36" s="147"/>
      <c r="AG36" s="148">
        <f t="shared" si="20"/>
      </c>
      <c r="AH36" s="147">
        <f t="shared" si="29"/>
        <v>0</v>
      </c>
      <c r="AI36" s="148">
        <f t="shared" si="7"/>
        <v>1</v>
      </c>
      <c r="AJ36" s="204"/>
      <c r="AK36" s="204"/>
    </row>
    <row r="37" spans="1:37" ht="13.5" hidden="1">
      <c r="A37" s="225">
        <f t="shared" si="22"/>
        <v>0.00032</v>
      </c>
      <c r="B37" s="110">
        <f t="shared" si="0"/>
        <v>14</v>
      </c>
      <c r="C37" s="225">
        <f t="shared" si="23"/>
        <v>0.00032</v>
      </c>
      <c r="D37" s="108">
        <f t="shared" si="1"/>
        <v>14</v>
      </c>
      <c r="E37" s="226">
        <f t="shared" si="24"/>
        <v>0.00032</v>
      </c>
      <c r="F37" s="110">
        <f t="shared" si="2"/>
        <v>14</v>
      </c>
      <c r="G37" s="225">
        <f t="shared" si="25"/>
        <v>0.00032</v>
      </c>
      <c r="H37" s="108">
        <f t="shared" si="3"/>
        <v>14</v>
      </c>
      <c r="I37" s="226">
        <f t="shared" si="26"/>
        <v>0.00032</v>
      </c>
      <c r="J37" s="110">
        <f t="shared" si="4"/>
        <v>14</v>
      </c>
      <c r="K37" s="225">
        <f t="shared" si="27"/>
        <v>0.00032</v>
      </c>
      <c r="L37" s="108">
        <f t="shared" si="5"/>
        <v>14</v>
      </c>
      <c r="M37" s="226">
        <f t="shared" si="28"/>
        <v>0.00032</v>
      </c>
      <c r="N37" s="108">
        <f t="shared" si="6"/>
        <v>14</v>
      </c>
      <c r="O37" s="256"/>
      <c r="P37" s="252"/>
      <c r="Q37" s="181"/>
      <c r="R37" s="264">
        <v>0.00032</v>
      </c>
      <c r="S37" s="160"/>
      <c r="T37" s="149"/>
      <c r="U37" s="2"/>
      <c r="V37" s="147"/>
      <c r="W37" s="148">
        <f t="shared" si="15"/>
      </c>
      <c r="X37" s="147"/>
      <c r="Y37" s="148">
        <f t="shared" si="16"/>
      </c>
      <c r="Z37" s="147"/>
      <c r="AA37" s="148">
        <f t="shared" si="17"/>
      </c>
      <c r="AB37" s="147"/>
      <c r="AC37" s="148">
        <f t="shared" si="18"/>
      </c>
      <c r="AD37" s="147"/>
      <c r="AE37" s="148">
        <f t="shared" si="19"/>
      </c>
      <c r="AF37" s="147"/>
      <c r="AG37" s="148">
        <f t="shared" si="20"/>
      </c>
      <c r="AH37" s="147">
        <f t="shared" si="29"/>
        <v>0</v>
      </c>
      <c r="AI37" s="148">
        <f t="shared" si="7"/>
        <v>1</v>
      </c>
      <c r="AJ37" s="204"/>
      <c r="AK37" s="204"/>
    </row>
    <row r="38" spans="1:37" ht="13.5" hidden="1">
      <c r="A38" s="225">
        <f t="shared" si="22"/>
        <v>0.00033000000000000005</v>
      </c>
      <c r="B38" s="110">
        <f t="shared" si="0"/>
        <v>13</v>
      </c>
      <c r="C38" s="225">
        <f t="shared" si="23"/>
        <v>0.00033000000000000005</v>
      </c>
      <c r="D38" s="108">
        <f t="shared" si="1"/>
        <v>13</v>
      </c>
      <c r="E38" s="226">
        <f t="shared" si="24"/>
        <v>0.00033000000000000005</v>
      </c>
      <c r="F38" s="110">
        <f t="shared" si="2"/>
        <v>13</v>
      </c>
      <c r="G38" s="225">
        <f t="shared" si="25"/>
        <v>0.00033000000000000005</v>
      </c>
      <c r="H38" s="108">
        <f t="shared" si="3"/>
        <v>13</v>
      </c>
      <c r="I38" s="226">
        <f t="shared" si="26"/>
        <v>0.00033000000000000005</v>
      </c>
      <c r="J38" s="110">
        <f t="shared" si="4"/>
        <v>13</v>
      </c>
      <c r="K38" s="225">
        <f t="shared" si="27"/>
        <v>0.00033000000000000005</v>
      </c>
      <c r="L38" s="108">
        <f t="shared" si="5"/>
        <v>13</v>
      </c>
      <c r="M38" s="226">
        <f t="shared" si="28"/>
        <v>0.00033000000000000005</v>
      </c>
      <c r="N38" s="108">
        <f t="shared" si="6"/>
        <v>13</v>
      </c>
      <c r="O38" s="256"/>
      <c r="P38" s="252"/>
      <c r="Q38" s="181"/>
      <c r="R38" s="264">
        <v>0.00033000000000000005</v>
      </c>
      <c r="S38" s="160"/>
      <c r="T38" s="149"/>
      <c r="U38" s="2"/>
      <c r="V38" s="147"/>
      <c r="W38" s="148">
        <f t="shared" si="15"/>
      </c>
      <c r="X38" s="147"/>
      <c r="Y38" s="148">
        <f t="shared" si="16"/>
      </c>
      <c r="Z38" s="147"/>
      <c r="AA38" s="148">
        <f t="shared" si="17"/>
      </c>
      <c r="AB38" s="147"/>
      <c r="AC38" s="148">
        <f t="shared" si="18"/>
      </c>
      <c r="AD38" s="147"/>
      <c r="AE38" s="148">
        <f t="shared" si="19"/>
      </c>
      <c r="AF38" s="147"/>
      <c r="AG38" s="148">
        <f t="shared" si="20"/>
      </c>
      <c r="AH38" s="147">
        <f t="shared" si="29"/>
        <v>0</v>
      </c>
      <c r="AI38" s="148">
        <f t="shared" si="7"/>
        <v>1</v>
      </c>
      <c r="AJ38" s="204"/>
      <c r="AK38" s="204"/>
    </row>
    <row r="39" spans="1:37" ht="13.5" customHeight="1" hidden="1">
      <c r="A39" s="225">
        <f t="shared" si="22"/>
        <v>0.00034</v>
      </c>
      <c r="B39" s="110">
        <f t="shared" si="0"/>
        <v>12</v>
      </c>
      <c r="C39" s="225">
        <f t="shared" si="23"/>
        <v>0.00034</v>
      </c>
      <c r="D39" s="108">
        <f t="shared" si="1"/>
        <v>12</v>
      </c>
      <c r="E39" s="226">
        <f t="shared" si="24"/>
        <v>0.00034</v>
      </c>
      <c r="F39" s="110">
        <f t="shared" si="2"/>
        <v>12</v>
      </c>
      <c r="G39" s="225">
        <f t="shared" si="25"/>
        <v>0.00034</v>
      </c>
      <c r="H39" s="108">
        <f t="shared" si="3"/>
        <v>12</v>
      </c>
      <c r="I39" s="226">
        <f t="shared" si="26"/>
        <v>0.00034</v>
      </c>
      <c r="J39" s="110">
        <f t="shared" si="4"/>
        <v>12</v>
      </c>
      <c r="K39" s="225">
        <f t="shared" si="27"/>
        <v>0.00034</v>
      </c>
      <c r="L39" s="108">
        <f t="shared" si="5"/>
        <v>12</v>
      </c>
      <c r="M39" s="226">
        <f t="shared" si="28"/>
        <v>0.00034</v>
      </c>
      <c r="N39" s="108">
        <f t="shared" si="6"/>
        <v>12</v>
      </c>
      <c r="O39" s="256"/>
      <c r="P39" s="252"/>
      <c r="Q39" s="181"/>
      <c r="R39" s="264">
        <v>0.00034</v>
      </c>
      <c r="S39" s="160"/>
      <c r="T39" s="149"/>
      <c r="U39" s="2"/>
      <c r="V39" s="147"/>
      <c r="W39" s="148">
        <f t="shared" si="15"/>
      </c>
      <c r="X39" s="147"/>
      <c r="Y39" s="148">
        <f t="shared" si="16"/>
      </c>
      <c r="Z39" s="147"/>
      <c r="AA39" s="148">
        <f t="shared" si="17"/>
      </c>
      <c r="AB39" s="147"/>
      <c r="AC39" s="148">
        <f t="shared" si="18"/>
      </c>
      <c r="AD39" s="147"/>
      <c r="AE39" s="148">
        <f t="shared" si="19"/>
      </c>
      <c r="AF39" s="147"/>
      <c r="AG39" s="148">
        <f t="shared" si="20"/>
      </c>
      <c r="AH39" s="147">
        <f t="shared" si="29"/>
        <v>0</v>
      </c>
      <c r="AI39" s="148">
        <f t="shared" si="7"/>
        <v>1</v>
      </c>
      <c r="AJ39" s="204"/>
      <c r="AK39" s="204"/>
    </row>
    <row r="40" spans="1:37" ht="13.5" customHeight="1" hidden="1">
      <c r="A40" s="225">
        <f t="shared" si="22"/>
        <v>0.00035000000000000005</v>
      </c>
      <c r="B40" s="110">
        <f t="shared" si="0"/>
        <v>11</v>
      </c>
      <c r="C40" s="225">
        <f t="shared" si="23"/>
        <v>0.00035000000000000005</v>
      </c>
      <c r="D40" s="108">
        <f t="shared" si="1"/>
        <v>11</v>
      </c>
      <c r="E40" s="226">
        <f t="shared" si="24"/>
        <v>0.00035000000000000005</v>
      </c>
      <c r="F40" s="110">
        <f t="shared" si="2"/>
        <v>11</v>
      </c>
      <c r="G40" s="225">
        <f t="shared" si="25"/>
        <v>0.00035000000000000005</v>
      </c>
      <c r="H40" s="108">
        <f t="shared" si="3"/>
        <v>11</v>
      </c>
      <c r="I40" s="226">
        <f t="shared" si="26"/>
        <v>0.00035000000000000005</v>
      </c>
      <c r="J40" s="110">
        <f t="shared" si="4"/>
        <v>11</v>
      </c>
      <c r="K40" s="225">
        <f t="shared" si="27"/>
        <v>0.00035000000000000005</v>
      </c>
      <c r="L40" s="108">
        <f t="shared" si="5"/>
        <v>11</v>
      </c>
      <c r="M40" s="226">
        <f t="shared" si="28"/>
        <v>0.00035000000000000005</v>
      </c>
      <c r="N40" s="108">
        <f t="shared" si="6"/>
        <v>11</v>
      </c>
      <c r="O40" s="256"/>
      <c r="P40" s="252"/>
      <c r="Q40" s="181"/>
      <c r="R40" s="264">
        <v>0.00035000000000000005</v>
      </c>
      <c r="S40" s="160"/>
      <c r="T40" s="149"/>
      <c r="U40" s="2"/>
      <c r="V40" s="147"/>
      <c r="W40" s="148">
        <f t="shared" si="15"/>
      </c>
      <c r="X40" s="147"/>
      <c r="Y40" s="148">
        <f t="shared" si="16"/>
      </c>
      <c r="Z40" s="147"/>
      <c r="AA40" s="148">
        <f t="shared" si="17"/>
      </c>
      <c r="AB40" s="147"/>
      <c r="AC40" s="148">
        <f t="shared" si="18"/>
      </c>
      <c r="AD40" s="147"/>
      <c r="AE40" s="148">
        <f t="shared" si="19"/>
      </c>
      <c r="AF40" s="147"/>
      <c r="AG40" s="148">
        <f t="shared" si="20"/>
      </c>
      <c r="AH40" s="147">
        <f t="shared" si="29"/>
        <v>0</v>
      </c>
      <c r="AI40" s="148">
        <f t="shared" si="7"/>
        <v>1</v>
      </c>
      <c r="AJ40" s="204"/>
      <c r="AK40" s="204"/>
    </row>
    <row r="41" spans="1:37" ht="13.5" customHeight="1" hidden="1">
      <c r="A41" s="225">
        <f t="shared" si="22"/>
        <v>0.00036</v>
      </c>
      <c r="B41" s="110">
        <f t="shared" si="0"/>
        <v>10</v>
      </c>
      <c r="C41" s="225">
        <f t="shared" si="23"/>
        <v>0.00036</v>
      </c>
      <c r="D41" s="108">
        <f t="shared" si="1"/>
        <v>10</v>
      </c>
      <c r="E41" s="226">
        <f t="shared" si="24"/>
        <v>0.00036</v>
      </c>
      <c r="F41" s="110">
        <f t="shared" si="2"/>
        <v>10</v>
      </c>
      <c r="G41" s="225">
        <f t="shared" si="25"/>
        <v>0.00036</v>
      </c>
      <c r="H41" s="108">
        <f t="shared" si="3"/>
        <v>10</v>
      </c>
      <c r="I41" s="226">
        <f t="shared" si="26"/>
        <v>0.00036</v>
      </c>
      <c r="J41" s="110">
        <f t="shared" si="4"/>
        <v>10</v>
      </c>
      <c r="K41" s="225">
        <f t="shared" si="27"/>
        <v>0.00036</v>
      </c>
      <c r="L41" s="108">
        <f t="shared" si="5"/>
        <v>10</v>
      </c>
      <c r="M41" s="226">
        <f t="shared" si="28"/>
        <v>0.00036</v>
      </c>
      <c r="N41" s="108">
        <f t="shared" si="6"/>
        <v>10</v>
      </c>
      <c r="O41" s="256"/>
      <c r="P41" s="252"/>
      <c r="Q41" s="145"/>
      <c r="R41" s="264">
        <v>0.00036</v>
      </c>
      <c r="S41" s="160"/>
      <c r="T41" s="149"/>
      <c r="U41" s="2"/>
      <c r="V41" s="147"/>
      <c r="W41" s="148">
        <f t="shared" si="15"/>
      </c>
      <c r="X41" s="147"/>
      <c r="Y41" s="148">
        <f t="shared" si="16"/>
      </c>
      <c r="Z41" s="147"/>
      <c r="AA41" s="148">
        <f t="shared" si="17"/>
      </c>
      <c r="AB41" s="147"/>
      <c r="AC41" s="148">
        <f t="shared" si="18"/>
      </c>
      <c r="AD41" s="147"/>
      <c r="AE41" s="148">
        <f t="shared" si="19"/>
      </c>
      <c r="AF41" s="147"/>
      <c r="AG41" s="148">
        <f t="shared" si="20"/>
      </c>
      <c r="AH41" s="147">
        <f t="shared" si="29"/>
        <v>0</v>
      </c>
      <c r="AI41" s="148">
        <f t="shared" si="7"/>
        <v>1</v>
      </c>
      <c r="AJ41" s="204"/>
      <c r="AK41" s="204"/>
    </row>
    <row r="42" spans="1:37" ht="13.5" customHeight="1" hidden="1">
      <c r="A42" s="225">
        <f t="shared" si="22"/>
        <v>0.00037000000000000005</v>
      </c>
      <c r="B42" s="110">
        <f t="shared" si="0"/>
        <v>9</v>
      </c>
      <c r="C42" s="225">
        <f t="shared" si="23"/>
        <v>0.00037000000000000005</v>
      </c>
      <c r="D42" s="108">
        <f t="shared" si="1"/>
        <v>9</v>
      </c>
      <c r="E42" s="226">
        <f t="shared" si="24"/>
        <v>0.00037000000000000005</v>
      </c>
      <c r="F42" s="110">
        <f t="shared" si="2"/>
        <v>9</v>
      </c>
      <c r="G42" s="225">
        <f t="shared" si="25"/>
        <v>0.00037000000000000005</v>
      </c>
      <c r="H42" s="108">
        <f t="shared" si="3"/>
        <v>9</v>
      </c>
      <c r="I42" s="226">
        <f t="shared" si="26"/>
        <v>0.00037000000000000005</v>
      </c>
      <c r="J42" s="110">
        <f t="shared" si="4"/>
        <v>9</v>
      </c>
      <c r="K42" s="225">
        <f t="shared" si="27"/>
        <v>0.00037000000000000005</v>
      </c>
      <c r="L42" s="108">
        <f t="shared" si="5"/>
        <v>9</v>
      </c>
      <c r="M42" s="226">
        <f t="shared" si="28"/>
        <v>0.00037000000000000005</v>
      </c>
      <c r="N42" s="108">
        <f t="shared" si="6"/>
        <v>9</v>
      </c>
      <c r="O42" s="256"/>
      <c r="P42" s="252"/>
      <c r="Q42" s="145"/>
      <c r="R42" s="264">
        <v>0.00037000000000000005</v>
      </c>
      <c r="S42" s="160"/>
      <c r="T42" s="149"/>
      <c r="U42" s="2"/>
      <c r="V42" s="147"/>
      <c r="W42" s="148">
        <f t="shared" si="15"/>
      </c>
      <c r="X42" s="147"/>
      <c r="Y42" s="148">
        <f t="shared" si="16"/>
      </c>
      <c r="Z42" s="147"/>
      <c r="AA42" s="148">
        <f t="shared" si="17"/>
      </c>
      <c r="AB42" s="147"/>
      <c r="AC42" s="148">
        <f t="shared" si="18"/>
      </c>
      <c r="AD42" s="147"/>
      <c r="AE42" s="148">
        <f t="shared" si="19"/>
      </c>
      <c r="AF42" s="147"/>
      <c r="AG42" s="148">
        <f t="shared" si="20"/>
      </c>
      <c r="AH42" s="147">
        <f t="shared" si="29"/>
        <v>0</v>
      </c>
      <c r="AI42" s="148">
        <f t="shared" si="7"/>
        <v>1</v>
      </c>
      <c r="AJ42" s="204"/>
      <c r="AK42" s="204"/>
    </row>
    <row r="43" spans="1:37" ht="13.5" customHeight="1" hidden="1">
      <c r="A43" s="225">
        <f t="shared" si="22"/>
        <v>0.00038</v>
      </c>
      <c r="B43" s="110">
        <f t="shared" si="0"/>
        <v>8</v>
      </c>
      <c r="C43" s="225">
        <f t="shared" si="23"/>
        <v>0.00038</v>
      </c>
      <c r="D43" s="108">
        <f t="shared" si="1"/>
        <v>8</v>
      </c>
      <c r="E43" s="226">
        <f t="shared" si="24"/>
        <v>0.00038</v>
      </c>
      <c r="F43" s="110">
        <f t="shared" si="2"/>
        <v>8</v>
      </c>
      <c r="G43" s="225">
        <f t="shared" si="25"/>
        <v>0.00038</v>
      </c>
      <c r="H43" s="108">
        <f t="shared" si="3"/>
        <v>8</v>
      </c>
      <c r="I43" s="226">
        <f t="shared" si="26"/>
        <v>0.00038</v>
      </c>
      <c r="J43" s="110">
        <f t="shared" si="4"/>
        <v>8</v>
      </c>
      <c r="K43" s="225">
        <f t="shared" si="27"/>
        <v>0.00038</v>
      </c>
      <c r="L43" s="108">
        <f t="shared" si="5"/>
        <v>8</v>
      </c>
      <c r="M43" s="226">
        <f t="shared" si="28"/>
        <v>0.00038</v>
      </c>
      <c r="N43" s="108">
        <f t="shared" si="6"/>
        <v>8</v>
      </c>
      <c r="O43" s="256"/>
      <c r="P43" s="252"/>
      <c r="Q43" s="145"/>
      <c r="R43" s="264">
        <v>0.00038</v>
      </c>
      <c r="S43" s="160"/>
      <c r="T43" s="149"/>
      <c r="U43" s="2"/>
      <c r="V43" s="147"/>
      <c r="W43" s="148">
        <f t="shared" si="15"/>
      </c>
      <c r="X43" s="147"/>
      <c r="Y43" s="148">
        <f t="shared" si="16"/>
      </c>
      <c r="Z43" s="147"/>
      <c r="AA43" s="148">
        <f t="shared" si="17"/>
      </c>
      <c r="AB43" s="147"/>
      <c r="AC43" s="148">
        <f t="shared" si="18"/>
      </c>
      <c r="AD43" s="147"/>
      <c r="AE43" s="148">
        <f t="shared" si="19"/>
      </c>
      <c r="AF43" s="147"/>
      <c r="AG43" s="148">
        <f t="shared" si="20"/>
      </c>
      <c r="AH43" s="147">
        <f t="shared" si="29"/>
        <v>0</v>
      </c>
      <c r="AI43" s="148">
        <f t="shared" si="7"/>
        <v>1</v>
      </c>
      <c r="AJ43" s="204"/>
      <c r="AK43" s="204"/>
    </row>
    <row r="44" spans="1:37" ht="13.5" customHeight="1" hidden="1">
      <c r="A44" s="225">
        <f t="shared" si="22"/>
        <v>0.00039000000000000005</v>
      </c>
      <c r="B44" s="110">
        <f t="shared" si="0"/>
        <v>7</v>
      </c>
      <c r="C44" s="225">
        <f t="shared" si="23"/>
        <v>0.00039000000000000005</v>
      </c>
      <c r="D44" s="108">
        <f t="shared" si="1"/>
        <v>7</v>
      </c>
      <c r="E44" s="226">
        <f t="shared" si="24"/>
        <v>0.00039000000000000005</v>
      </c>
      <c r="F44" s="110">
        <f t="shared" si="2"/>
        <v>7</v>
      </c>
      <c r="G44" s="225">
        <f t="shared" si="25"/>
        <v>0.00039000000000000005</v>
      </c>
      <c r="H44" s="108">
        <f t="shared" si="3"/>
        <v>7</v>
      </c>
      <c r="I44" s="226">
        <f t="shared" si="26"/>
        <v>0.00039000000000000005</v>
      </c>
      <c r="J44" s="110">
        <f t="shared" si="4"/>
        <v>7</v>
      </c>
      <c r="K44" s="225">
        <f t="shared" si="27"/>
        <v>0.00039000000000000005</v>
      </c>
      <c r="L44" s="108">
        <f t="shared" si="5"/>
        <v>7</v>
      </c>
      <c r="M44" s="226">
        <f t="shared" si="28"/>
        <v>0.00039000000000000005</v>
      </c>
      <c r="N44" s="108">
        <f t="shared" si="6"/>
        <v>7</v>
      </c>
      <c r="O44" s="256"/>
      <c r="P44" s="252"/>
      <c r="Q44" s="145"/>
      <c r="R44" s="264">
        <v>0.00039000000000000005</v>
      </c>
      <c r="S44" s="160"/>
      <c r="T44" s="149"/>
      <c r="U44" s="2"/>
      <c r="V44" s="147"/>
      <c r="W44" s="148">
        <f t="shared" si="15"/>
      </c>
      <c r="X44" s="147"/>
      <c r="Y44" s="148">
        <f t="shared" si="16"/>
      </c>
      <c r="Z44" s="147"/>
      <c r="AA44" s="148">
        <f t="shared" si="17"/>
      </c>
      <c r="AB44" s="147"/>
      <c r="AC44" s="148">
        <f t="shared" si="18"/>
      </c>
      <c r="AD44" s="147"/>
      <c r="AE44" s="148">
        <f t="shared" si="19"/>
      </c>
      <c r="AF44" s="147"/>
      <c r="AG44" s="148">
        <f t="shared" si="20"/>
      </c>
      <c r="AH44" s="147">
        <f t="shared" si="29"/>
        <v>0</v>
      </c>
      <c r="AI44" s="148">
        <f t="shared" si="7"/>
        <v>1</v>
      </c>
      <c r="AJ44" s="204"/>
      <c r="AK44" s="204"/>
    </row>
    <row r="45" spans="1:37" ht="13.5" customHeight="1" hidden="1">
      <c r="A45" s="225">
        <f t="shared" si="22"/>
        <v>0.0004</v>
      </c>
      <c r="B45" s="110">
        <f t="shared" si="0"/>
        <v>6</v>
      </c>
      <c r="C45" s="225">
        <f t="shared" si="23"/>
        <v>0.0004</v>
      </c>
      <c r="D45" s="108">
        <f t="shared" si="1"/>
        <v>6</v>
      </c>
      <c r="E45" s="226">
        <f t="shared" si="24"/>
        <v>0.0004</v>
      </c>
      <c r="F45" s="110">
        <f t="shared" si="2"/>
        <v>6</v>
      </c>
      <c r="G45" s="225">
        <f t="shared" si="25"/>
        <v>0.0004</v>
      </c>
      <c r="H45" s="108">
        <f t="shared" si="3"/>
        <v>6</v>
      </c>
      <c r="I45" s="226">
        <f t="shared" si="26"/>
        <v>0.0004</v>
      </c>
      <c r="J45" s="110">
        <f t="shared" si="4"/>
        <v>6</v>
      </c>
      <c r="K45" s="225">
        <f t="shared" si="27"/>
        <v>0.0004</v>
      </c>
      <c r="L45" s="108">
        <f t="shared" si="5"/>
        <v>6</v>
      </c>
      <c r="M45" s="226">
        <f t="shared" si="28"/>
        <v>0.0004</v>
      </c>
      <c r="N45" s="108">
        <f t="shared" si="6"/>
        <v>6</v>
      </c>
      <c r="O45" s="256"/>
      <c r="P45" s="252"/>
      <c r="Q45" s="145"/>
      <c r="R45" s="264">
        <v>0.0004</v>
      </c>
      <c r="S45" s="160"/>
      <c r="T45" s="149"/>
      <c r="U45" s="2"/>
      <c r="V45" s="147"/>
      <c r="W45" s="148">
        <f t="shared" si="15"/>
      </c>
      <c r="X45" s="147"/>
      <c r="Y45" s="148">
        <f t="shared" si="16"/>
      </c>
      <c r="Z45" s="147"/>
      <c r="AA45" s="148">
        <f t="shared" si="17"/>
      </c>
      <c r="AB45" s="147"/>
      <c r="AC45" s="148">
        <f t="shared" si="18"/>
      </c>
      <c r="AD45" s="147"/>
      <c r="AE45" s="148">
        <f t="shared" si="19"/>
      </c>
      <c r="AF45" s="147"/>
      <c r="AG45" s="148">
        <f t="shared" si="20"/>
      </c>
      <c r="AH45" s="147">
        <f t="shared" si="29"/>
        <v>0</v>
      </c>
      <c r="AI45" s="148">
        <f t="shared" si="7"/>
        <v>1</v>
      </c>
      <c r="AJ45" s="204"/>
      <c r="AK45" s="204"/>
    </row>
    <row r="46" spans="1:37" ht="13.5" customHeight="1" hidden="1">
      <c r="A46" s="225">
        <f t="shared" si="22"/>
        <v>0.00041000000000000005</v>
      </c>
      <c r="B46" s="110">
        <f t="shared" si="0"/>
        <v>5</v>
      </c>
      <c r="C46" s="225">
        <f t="shared" si="23"/>
        <v>0.00041000000000000005</v>
      </c>
      <c r="D46" s="108">
        <f t="shared" si="1"/>
        <v>5</v>
      </c>
      <c r="E46" s="226">
        <f t="shared" si="24"/>
        <v>0.00041000000000000005</v>
      </c>
      <c r="F46" s="110">
        <f t="shared" si="2"/>
        <v>5</v>
      </c>
      <c r="G46" s="225">
        <f t="shared" si="25"/>
        <v>0.00041000000000000005</v>
      </c>
      <c r="H46" s="108">
        <f t="shared" si="3"/>
        <v>5</v>
      </c>
      <c r="I46" s="226">
        <f t="shared" si="26"/>
        <v>0.00041000000000000005</v>
      </c>
      <c r="J46" s="110">
        <f t="shared" si="4"/>
        <v>5</v>
      </c>
      <c r="K46" s="225">
        <f t="shared" si="27"/>
        <v>0.00041000000000000005</v>
      </c>
      <c r="L46" s="108">
        <f t="shared" si="5"/>
        <v>5</v>
      </c>
      <c r="M46" s="226">
        <f t="shared" si="28"/>
        <v>0.00041000000000000005</v>
      </c>
      <c r="N46" s="108">
        <f t="shared" si="6"/>
        <v>5</v>
      </c>
      <c r="O46" s="256"/>
      <c r="P46" s="252"/>
      <c r="Q46" s="145"/>
      <c r="R46" s="264">
        <v>0.00041000000000000005</v>
      </c>
      <c r="S46" s="160"/>
      <c r="T46" s="149"/>
      <c r="U46" s="2"/>
      <c r="V46" s="147"/>
      <c r="W46" s="148">
        <f t="shared" si="15"/>
      </c>
      <c r="X46" s="147"/>
      <c r="Y46" s="148">
        <f t="shared" si="16"/>
      </c>
      <c r="Z46" s="147"/>
      <c r="AA46" s="148">
        <f t="shared" si="17"/>
      </c>
      <c r="AB46" s="147"/>
      <c r="AC46" s="148">
        <f t="shared" si="18"/>
      </c>
      <c r="AD46" s="147"/>
      <c r="AE46" s="148">
        <f t="shared" si="19"/>
      </c>
      <c r="AF46" s="147"/>
      <c r="AG46" s="148">
        <f t="shared" si="20"/>
      </c>
      <c r="AH46" s="147">
        <f t="shared" si="29"/>
        <v>0</v>
      </c>
      <c r="AI46" s="148">
        <f t="shared" si="7"/>
        <v>1</v>
      </c>
      <c r="AJ46" s="204"/>
      <c r="AK46" s="204"/>
    </row>
    <row r="47" spans="1:37" ht="13.5" customHeight="1" hidden="1">
      <c r="A47" s="225">
        <f t="shared" si="22"/>
        <v>0.00042</v>
      </c>
      <c r="B47" s="110">
        <f t="shared" si="0"/>
        <v>4</v>
      </c>
      <c r="C47" s="225">
        <f t="shared" si="23"/>
        <v>0.00042</v>
      </c>
      <c r="D47" s="108">
        <f t="shared" si="1"/>
        <v>4</v>
      </c>
      <c r="E47" s="226">
        <f t="shared" si="24"/>
        <v>0.00042</v>
      </c>
      <c r="F47" s="110">
        <f t="shared" si="2"/>
        <v>4</v>
      </c>
      <c r="G47" s="225">
        <f t="shared" si="25"/>
        <v>0.00042</v>
      </c>
      <c r="H47" s="108">
        <f t="shared" si="3"/>
        <v>4</v>
      </c>
      <c r="I47" s="226">
        <f t="shared" si="26"/>
        <v>0.00042</v>
      </c>
      <c r="J47" s="110">
        <f t="shared" si="4"/>
        <v>4</v>
      </c>
      <c r="K47" s="225">
        <f t="shared" si="27"/>
        <v>0.00042</v>
      </c>
      <c r="L47" s="108">
        <f t="shared" si="5"/>
        <v>4</v>
      </c>
      <c r="M47" s="226">
        <f t="shared" si="28"/>
        <v>0.00042</v>
      </c>
      <c r="N47" s="108">
        <f t="shared" si="6"/>
        <v>4</v>
      </c>
      <c r="O47" s="256"/>
      <c r="P47" s="252"/>
      <c r="Q47" s="145"/>
      <c r="R47" s="264">
        <v>0.00042</v>
      </c>
      <c r="S47" s="160"/>
      <c r="T47" s="149"/>
      <c r="U47" s="2"/>
      <c r="V47" s="147"/>
      <c r="W47" s="148">
        <f t="shared" si="15"/>
      </c>
      <c r="X47" s="147"/>
      <c r="Y47" s="148">
        <f t="shared" si="16"/>
      </c>
      <c r="Z47" s="147"/>
      <c r="AA47" s="148">
        <f t="shared" si="17"/>
      </c>
      <c r="AB47" s="147"/>
      <c r="AC47" s="148">
        <f t="shared" si="18"/>
      </c>
      <c r="AD47" s="147"/>
      <c r="AE47" s="148">
        <f t="shared" si="19"/>
      </c>
      <c r="AF47" s="147"/>
      <c r="AG47" s="148">
        <f t="shared" si="20"/>
      </c>
      <c r="AH47" s="147">
        <f t="shared" si="29"/>
        <v>0</v>
      </c>
      <c r="AI47" s="148">
        <f t="shared" si="7"/>
        <v>1</v>
      </c>
      <c r="AJ47" s="204"/>
      <c r="AK47" s="204"/>
    </row>
    <row r="48" spans="1:37" ht="13.5" customHeight="1" hidden="1">
      <c r="A48" s="225">
        <f t="shared" si="22"/>
        <v>0.00043000000000000004</v>
      </c>
      <c r="B48" s="110">
        <f t="shared" si="0"/>
        <v>3</v>
      </c>
      <c r="C48" s="225">
        <f t="shared" si="23"/>
        <v>0.00043000000000000004</v>
      </c>
      <c r="D48" s="108">
        <f t="shared" si="1"/>
        <v>3</v>
      </c>
      <c r="E48" s="226">
        <f t="shared" si="24"/>
        <v>0.00043000000000000004</v>
      </c>
      <c r="F48" s="110">
        <f t="shared" si="2"/>
        <v>3</v>
      </c>
      <c r="G48" s="225">
        <f t="shared" si="25"/>
        <v>0.00043000000000000004</v>
      </c>
      <c r="H48" s="108">
        <f t="shared" si="3"/>
        <v>3</v>
      </c>
      <c r="I48" s="226">
        <f t="shared" si="26"/>
        <v>0.00043000000000000004</v>
      </c>
      <c r="J48" s="110">
        <f t="shared" si="4"/>
        <v>3</v>
      </c>
      <c r="K48" s="225">
        <f t="shared" si="27"/>
        <v>0.00043000000000000004</v>
      </c>
      <c r="L48" s="108">
        <f t="shared" si="5"/>
        <v>3</v>
      </c>
      <c r="M48" s="226">
        <f t="shared" si="28"/>
        <v>0.00043000000000000004</v>
      </c>
      <c r="N48" s="108">
        <f t="shared" si="6"/>
        <v>3</v>
      </c>
      <c r="O48" s="256"/>
      <c r="P48" s="252"/>
      <c r="Q48" s="145"/>
      <c r="R48" s="264">
        <v>0.00043000000000000004</v>
      </c>
      <c r="S48" s="160"/>
      <c r="T48" s="149"/>
      <c r="U48" s="2"/>
      <c r="V48" s="147"/>
      <c r="W48" s="148">
        <f t="shared" si="15"/>
      </c>
      <c r="X48" s="147"/>
      <c r="Y48" s="148">
        <f t="shared" si="16"/>
      </c>
      <c r="Z48" s="147"/>
      <c r="AA48" s="148">
        <f t="shared" si="17"/>
      </c>
      <c r="AB48" s="147"/>
      <c r="AC48" s="148">
        <f t="shared" si="18"/>
      </c>
      <c r="AD48" s="147"/>
      <c r="AE48" s="148">
        <f t="shared" si="19"/>
      </c>
      <c r="AF48" s="147"/>
      <c r="AG48" s="148">
        <f t="shared" si="20"/>
      </c>
      <c r="AH48" s="147">
        <f t="shared" si="29"/>
        <v>0</v>
      </c>
      <c r="AI48" s="148">
        <f t="shared" si="7"/>
        <v>1</v>
      </c>
      <c r="AJ48" s="204"/>
      <c r="AK48" s="204"/>
    </row>
    <row r="49" spans="1:37" ht="13.5" customHeight="1" hidden="1">
      <c r="A49" s="225">
        <f t="shared" si="22"/>
        <v>0.00044</v>
      </c>
      <c r="B49" s="110">
        <f t="shared" si="0"/>
        <v>2</v>
      </c>
      <c r="C49" s="225">
        <f t="shared" si="23"/>
        <v>0.00044</v>
      </c>
      <c r="D49" s="108">
        <f t="shared" si="1"/>
        <v>2</v>
      </c>
      <c r="E49" s="226">
        <f t="shared" si="24"/>
        <v>0.00044</v>
      </c>
      <c r="F49" s="110">
        <f t="shared" si="2"/>
        <v>2</v>
      </c>
      <c r="G49" s="225">
        <f t="shared" si="25"/>
        <v>0.00044</v>
      </c>
      <c r="H49" s="108">
        <f t="shared" si="3"/>
        <v>2</v>
      </c>
      <c r="I49" s="226">
        <f t="shared" si="26"/>
        <v>0.00044</v>
      </c>
      <c r="J49" s="110">
        <f t="shared" si="4"/>
        <v>2</v>
      </c>
      <c r="K49" s="225">
        <f t="shared" si="27"/>
        <v>0.00044</v>
      </c>
      <c r="L49" s="108">
        <f t="shared" si="5"/>
        <v>2</v>
      </c>
      <c r="M49" s="226">
        <f t="shared" si="28"/>
        <v>0.00044</v>
      </c>
      <c r="N49" s="108">
        <f t="shared" si="6"/>
        <v>2</v>
      </c>
      <c r="O49" s="256"/>
      <c r="P49" s="252"/>
      <c r="Q49" s="145"/>
      <c r="R49" s="264">
        <v>0.00044</v>
      </c>
      <c r="S49" s="160"/>
      <c r="T49" s="149"/>
      <c r="U49" s="2"/>
      <c r="V49" s="147"/>
      <c r="W49" s="148">
        <f t="shared" si="15"/>
      </c>
      <c r="X49" s="147"/>
      <c r="Y49" s="148">
        <f t="shared" si="16"/>
      </c>
      <c r="Z49" s="147"/>
      <c r="AA49" s="148">
        <f t="shared" si="17"/>
      </c>
      <c r="AB49" s="147"/>
      <c r="AC49" s="148">
        <f t="shared" si="18"/>
      </c>
      <c r="AD49" s="147"/>
      <c r="AE49" s="148">
        <f t="shared" si="19"/>
      </c>
      <c r="AF49" s="147"/>
      <c r="AG49" s="148">
        <f t="shared" si="20"/>
      </c>
      <c r="AH49" s="147">
        <f t="shared" si="29"/>
        <v>0</v>
      </c>
      <c r="AI49" s="148">
        <f t="shared" si="7"/>
        <v>1</v>
      </c>
      <c r="AJ49" s="204"/>
      <c r="AK49" s="204"/>
    </row>
    <row r="50" spans="1:37" ht="13.5">
      <c r="A50" s="243">
        <f t="shared" si="22"/>
        <v>0.00045000000000000004</v>
      </c>
      <c r="B50" s="244">
        <f t="shared" si="0"/>
        <v>1</v>
      </c>
      <c r="C50" s="243">
        <f t="shared" si="23"/>
        <v>0.00045000000000000004</v>
      </c>
      <c r="D50" s="245">
        <f t="shared" si="1"/>
        <v>1</v>
      </c>
      <c r="E50" s="246">
        <f t="shared" si="24"/>
        <v>0.00045000000000000004</v>
      </c>
      <c r="F50" s="244">
        <f t="shared" si="2"/>
        <v>1</v>
      </c>
      <c r="G50" s="243">
        <f t="shared" si="25"/>
        <v>0.00045000000000000004</v>
      </c>
      <c r="H50" s="245">
        <f t="shared" si="3"/>
        <v>1</v>
      </c>
      <c r="I50" s="246">
        <f t="shared" si="26"/>
        <v>0.00045000000000000004</v>
      </c>
      <c r="J50" s="244">
        <f t="shared" si="4"/>
        <v>1</v>
      </c>
      <c r="K50" s="243">
        <f t="shared" si="27"/>
        <v>0.00045000000000000004</v>
      </c>
      <c r="L50" s="245">
        <f t="shared" si="5"/>
        <v>1</v>
      </c>
      <c r="M50" s="246">
        <f t="shared" si="28"/>
        <v>0.00045000000000000004</v>
      </c>
      <c r="N50" s="245">
        <f t="shared" si="6"/>
        <v>1</v>
      </c>
      <c r="O50" s="257"/>
      <c r="P50" s="258"/>
      <c r="Q50" s="135"/>
      <c r="R50" s="275">
        <v>0.00045000000000000004</v>
      </c>
      <c r="S50" s="276"/>
      <c r="T50" s="277"/>
      <c r="U50" s="278"/>
      <c r="V50" s="279"/>
      <c r="W50" s="280">
        <f t="shared" si="15"/>
      </c>
      <c r="X50" s="279"/>
      <c r="Y50" s="280">
        <f t="shared" si="16"/>
      </c>
      <c r="Z50" s="279"/>
      <c r="AA50" s="280">
        <f t="shared" si="17"/>
      </c>
      <c r="AB50" s="279"/>
      <c r="AC50" s="280">
        <f t="shared" si="18"/>
      </c>
      <c r="AD50" s="279"/>
      <c r="AE50" s="280">
        <f t="shared" si="19"/>
      </c>
      <c r="AF50" s="279"/>
      <c r="AG50" s="280">
        <f t="shared" si="20"/>
      </c>
      <c r="AH50" s="279"/>
      <c r="AI50" s="280"/>
      <c r="AJ50" s="212"/>
      <c r="AK50" s="212"/>
    </row>
    <row r="52" ht="12.75" customHeight="1"/>
  </sheetData>
  <sheetProtection/>
  <mergeCells count="16">
    <mergeCell ref="AH1:AJ1"/>
    <mergeCell ref="Q4:Q5"/>
    <mergeCell ref="Q6:Q9"/>
    <mergeCell ref="Q11:Q14"/>
    <mergeCell ref="Q16:Q19"/>
    <mergeCell ref="Q21:Q24"/>
    <mergeCell ref="S4:S5"/>
    <mergeCell ref="T4:T5"/>
    <mergeCell ref="U4:U5"/>
    <mergeCell ref="M4:N5"/>
    <mergeCell ref="A4:B5"/>
    <mergeCell ref="C4:D5"/>
    <mergeCell ref="E4:F5"/>
    <mergeCell ref="G4:H5"/>
    <mergeCell ref="I4:J5"/>
    <mergeCell ref="K4:L5"/>
  </mergeCells>
  <hyperlinks>
    <hyperlink ref="AL2" location="目次!A1" display="目次"/>
  </hyperlinks>
  <printOptions horizontalCentered="1"/>
  <pageMargins left="0.5895833333333333" right="0.3541666666666667" top="0.8097222222222222" bottom="1.0625" header="0.5111111111111111" footer="0.708333333333333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AM49"/>
  <sheetViews>
    <sheetView view="pageBreakPreview" zoomScaleSheetLayoutView="100" zoomScalePageLayoutView="0" workbookViewId="0" topLeftCell="A1">
      <pane xSplit="21" ySplit="5" topLeftCell="V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54" sqref="V54"/>
    </sheetView>
  </sheetViews>
  <sheetFormatPr defaultColWidth="9.00390625" defaultRowHeight="13.5"/>
  <cols>
    <col min="1" max="1" width="9.625" style="102" hidden="1" customWidth="1"/>
    <col min="2" max="2" width="5.50390625" style="102" hidden="1" customWidth="1"/>
    <col min="3" max="3" width="9.625" style="102" hidden="1" customWidth="1"/>
    <col min="4" max="4" width="5.50390625" style="102" hidden="1" customWidth="1"/>
    <col min="5" max="5" width="9.625" style="102" hidden="1" customWidth="1"/>
    <col min="6" max="6" width="5.50390625" style="102" hidden="1" customWidth="1"/>
    <col min="7" max="7" width="9.625" style="102" hidden="1" customWidth="1"/>
    <col min="8" max="8" width="5.50390625" style="102" hidden="1" customWidth="1"/>
    <col min="9" max="9" width="9.625" style="102" hidden="1" customWidth="1"/>
    <col min="10" max="10" width="5.50390625" style="102" hidden="1" customWidth="1"/>
    <col min="11" max="11" width="9.625" style="102" hidden="1" customWidth="1"/>
    <col min="12" max="12" width="5.50390625" style="102" hidden="1" customWidth="1"/>
    <col min="13" max="13" width="9.625" style="102" hidden="1" customWidth="1"/>
    <col min="14" max="14" width="5.50390625" style="102" hidden="1" customWidth="1"/>
    <col min="15" max="15" width="10.75390625" style="102" hidden="1" customWidth="1"/>
    <col min="16" max="16" width="4.875" style="102" hidden="1" customWidth="1"/>
    <col min="17" max="17" width="7.625" style="0" customWidth="1"/>
    <col min="18" max="18" width="9.875" style="0" hidden="1" customWidth="1"/>
    <col min="19" max="19" width="13.625" style="0" customWidth="1"/>
    <col min="20" max="20" width="5.625" style="0" customWidth="1"/>
    <col min="21" max="21" width="13.125" style="0" customWidth="1"/>
    <col min="22" max="22" width="6.625" style="0" customWidth="1"/>
    <col min="23" max="23" width="7.25390625" style="0" customWidth="1"/>
    <col min="24" max="24" width="6.625" style="0" customWidth="1"/>
    <col min="25" max="25" width="7.25390625" style="0" customWidth="1"/>
    <col min="26" max="26" width="6.625" style="0" customWidth="1"/>
    <col min="27" max="27" width="7.25390625" style="0" customWidth="1"/>
    <col min="28" max="28" width="6.625" style="0" customWidth="1"/>
    <col min="29" max="29" width="7.25390625" style="0" customWidth="1"/>
    <col min="30" max="30" width="6.625" style="0" customWidth="1"/>
    <col min="31" max="31" width="7.25390625" style="0" customWidth="1"/>
    <col min="32" max="32" width="6.625" style="0" customWidth="1"/>
    <col min="33" max="33" width="7.25390625" style="0" customWidth="1"/>
    <col min="34" max="34" width="8.625" style="0" customWidth="1"/>
    <col min="35" max="35" width="4.875" style="0" customWidth="1"/>
  </cols>
  <sheetData>
    <row r="1" spans="1:17" ht="13.5">
      <c r="A1" s="102" t="s">
        <v>32</v>
      </c>
      <c r="Q1" t="str">
        <f>'目次'!A1</f>
        <v>令和元年度　和歌山県高等学校総合体育大会</v>
      </c>
    </row>
    <row r="2" ht="13.5">
      <c r="AJ2" s="42" t="s">
        <v>18</v>
      </c>
    </row>
    <row r="3" spans="17:35" ht="16.5" customHeight="1">
      <c r="Q3" s="6" t="s">
        <v>195</v>
      </c>
      <c r="AF3" s="622" t="str">
        <f>'目次'!$B$12</f>
        <v>和歌山県立体育館</v>
      </c>
      <c r="AG3" s="622"/>
      <c r="AH3" s="622"/>
      <c r="AI3" s="622"/>
    </row>
    <row r="4" spans="1:37" ht="13.5">
      <c r="A4" s="683" t="s">
        <v>40</v>
      </c>
      <c r="B4" s="684"/>
      <c r="C4" s="683" t="s">
        <v>44</v>
      </c>
      <c r="D4" s="684"/>
      <c r="E4" s="683" t="s">
        <v>167</v>
      </c>
      <c r="F4" s="684"/>
      <c r="G4" s="683" t="s">
        <v>41</v>
      </c>
      <c r="H4" s="684"/>
      <c r="I4" s="683" t="s">
        <v>50</v>
      </c>
      <c r="J4" s="684"/>
      <c r="K4" s="683" t="s">
        <v>48</v>
      </c>
      <c r="L4" s="684"/>
      <c r="M4" s="683" t="s">
        <v>60</v>
      </c>
      <c r="N4" s="684"/>
      <c r="O4" s="123" t="s">
        <v>61</v>
      </c>
      <c r="P4" s="123"/>
      <c r="Q4" s="650" t="s">
        <v>62</v>
      </c>
      <c r="R4" s="132"/>
      <c r="S4" s="650" t="s">
        <v>63</v>
      </c>
      <c r="T4" s="650" t="s">
        <v>64</v>
      </c>
      <c r="U4" s="650" t="s">
        <v>65</v>
      </c>
      <c r="V4" s="133" t="s">
        <v>168</v>
      </c>
      <c r="W4" s="134"/>
      <c r="X4" s="133" t="s">
        <v>169</v>
      </c>
      <c r="Y4" s="134"/>
      <c r="Z4" s="133" t="s">
        <v>170</v>
      </c>
      <c r="AA4" s="134"/>
      <c r="AB4" s="133" t="s">
        <v>171</v>
      </c>
      <c r="AC4" s="134"/>
      <c r="AD4" s="133" t="s">
        <v>172</v>
      </c>
      <c r="AE4" s="134"/>
      <c r="AF4" s="133" t="s">
        <v>173</v>
      </c>
      <c r="AG4" s="134"/>
      <c r="AH4" s="133" t="s">
        <v>136</v>
      </c>
      <c r="AI4" s="198"/>
      <c r="AJ4" s="199"/>
      <c r="AK4" s="200" t="s">
        <v>61</v>
      </c>
    </row>
    <row r="5" spans="1:37" ht="13.5">
      <c r="A5" s="685"/>
      <c r="B5" s="686"/>
      <c r="C5" s="685"/>
      <c r="D5" s="686"/>
      <c r="E5" s="685"/>
      <c r="F5" s="686"/>
      <c r="G5" s="685"/>
      <c r="H5" s="686"/>
      <c r="I5" s="685"/>
      <c r="J5" s="686"/>
      <c r="K5" s="685"/>
      <c r="L5" s="686"/>
      <c r="M5" s="685"/>
      <c r="N5" s="686"/>
      <c r="O5" s="124"/>
      <c r="P5" s="124"/>
      <c r="Q5" s="647"/>
      <c r="R5" s="136"/>
      <c r="S5" s="647"/>
      <c r="T5" s="647"/>
      <c r="U5" s="647"/>
      <c r="V5" s="137" t="s">
        <v>71</v>
      </c>
      <c r="W5" s="138" t="s">
        <v>72</v>
      </c>
      <c r="X5" s="137" t="s">
        <v>71</v>
      </c>
      <c r="Y5" s="138" t="s">
        <v>72</v>
      </c>
      <c r="Z5" s="137" t="s">
        <v>71</v>
      </c>
      <c r="AA5" s="138" t="s">
        <v>72</v>
      </c>
      <c r="AB5" s="137" t="s">
        <v>71</v>
      </c>
      <c r="AC5" s="138" t="s">
        <v>72</v>
      </c>
      <c r="AD5" s="137" t="s">
        <v>71</v>
      </c>
      <c r="AE5" s="138" t="s">
        <v>72</v>
      </c>
      <c r="AF5" s="137" t="s">
        <v>71</v>
      </c>
      <c r="AG5" s="138" t="s">
        <v>72</v>
      </c>
      <c r="AH5" s="201" t="s">
        <v>73</v>
      </c>
      <c r="AI5" s="138" t="s">
        <v>72</v>
      </c>
      <c r="AJ5" s="145" t="s">
        <v>70</v>
      </c>
      <c r="AK5" s="202" t="s">
        <v>72</v>
      </c>
    </row>
    <row r="6" spans="1:37" ht="13.5">
      <c r="A6" s="103">
        <f>V6+$R6</f>
        <v>1.0000000000000006E-05</v>
      </c>
      <c r="B6" s="104">
        <f>RANK(A6,A$6:A$49)</f>
        <v>41</v>
      </c>
      <c r="C6" s="105">
        <f>X6+$R6</f>
        <v>1.0000000000000006E-05</v>
      </c>
      <c r="D6" s="106">
        <f>RANK(C6,C$6:C$49)</f>
        <v>41</v>
      </c>
      <c r="E6" s="103">
        <f>Z6+$R6</f>
        <v>1.0000000000000006E-05</v>
      </c>
      <c r="F6" s="104">
        <f>RANK(E6,E$6:E$49)</f>
        <v>41</v>
      </c>
      <c r="G6" s="105">
        <f>AB6+$R6</f>
        <v>1.0000000000000006E-05</v>
      </c>
      <c r="H6" s="106">
        <f>RANK(G6,G$6:G$49)</f>
        <v>41</v>
      </c>
      <c r="I6" s="103">
        <f>AD6+$R6</f>
        <v>1.0000000000000006E-05</v>
      </c>
      <c r="J6" s="104">
        <f>RANK(I6,I$6:I$49)</f>
        <v>41</v>
      </c>
      <c r="K6" s="105">
        <f>AF6+$R6</f>
        <v>1.0000000000000006E-05</v>
      </c>
      <c r="L6" s="106">
        <f>RANK(K6,K$6:K$49)</f>
        <v>41</v>
      </c>
      <c r="M6" s="103">
        <f>AH6+$R6</f>
        <v>1.0000000000000006E-05</v>
      </c>
      <c r="N6" s="104">
        <f>RANK(M6,M$6:M$49)</f>
        <v>41</v>
      </c>
      <c r="O6" s="125"/>
      <c r="P6" s="125"/>
      <c r="Q6" s="650">
        <v>4</v>
      </c>
      <c r="R6" s="139">
        <v>1.0000000000000006E-05</v>
      </c>
      <c r="S6" s="140" t="s">
        <v>151</v>
      </c>
      <c r="T6" s="141" t="s">
        <v>138</v>
      </c>
      <c r="U6" s="142" t="s">
        <v>196</v>
      </c>
      <c r="V6" s="143"/>
      <c r="W6" s="144">
        <f>IF(V6="","",RANK(V6,V$6:V$50))</f>
      </c>
      <c r="X6" s="143"/>
      <c r="Y6" s="144">
        <f>IF(X6="","",RANK(X6,X$6:X$50))</f>
      </c>
      <c r="Z6" s="143"/>
      <c r="AA6" s="144">
        <f>IF(Z6="","",RANK(Z6,Z$6:Z$50))</f>
      </c>
      <c r="AB6" s="143"/>
      <c r="AC6" s="144">
        <f>IF(AB6="","",RANK(AB6,AB$6:AB$50))</f>
      </c>
      <c r="AD6" s="143"/>
      <c r="AE6" s="144">
        <f>IF(AD6="","",RANK(AD6,AD$6:AD$50))</f>
      </c>
      <c r="AF6" s="143"/>
      <c r="AG6" s="144">
        <f>IF(AF6="","",RANK(AF6,AF$6:AF$50))</f>
      </c>
      <c r="AH6" s="159">
        <f>V6+X6+Z6+AB6+AD6+AF6</f>
        <v>0</v>
      </c>
      <c r="AI6" s="144">
        <f>RANK(AH6,AH$6:AH$50)</f>
        <v>1</v>
      </c>
      <c r="AJ6" s="203"/>
      <c r="AK6" s="203"/>
    </row>
    <row r="7" spans="1:37" ht="13.5">
      <c r="A7" s="107">
        <f aca="true" t="shared" si="0" ref="A7:A49">V7+$R7</f>
        <v>2.0000000000000005E-05</v>
      </c>
      <c r="B7" s="108">
        <f aca="true" t="shared" si="1" ref="B7:B49">RANK(A7,A$6:A$49)</f>
        <v>40</v>
      </c>
      <c r="C7" s="109">
        <f aca="true" t="shared" si="2" ref="C7:C49">X7+$R7</f>
        <v>2.0000000000000005E-05</v>
      </c>
      <c r="D7" s="110">
        <f aca="true" t="shared" si="3" ref="D7:D49">RANK(C7,C$6:C$49)</f>
        <v>40</v>
      </c>
      <c r="E7" s="107">
        <f aca="true" t="shared" si="4" ref="E7:E49">Z7+$R7</f>
        <v>2.0000000000000005E-05</v>
      </c>
      <c r="F7" s="108">
        <f aca="true" t="shared" si="5" ref="F7:F49">RANK(E7,E$6:E$49)</f>
        <v>40</v>
      </c>
      <c r="G7" s="109">
        <f aca="true" t="shared" si="6" ref="G7:G49">AB7+$R7</f>
        <v>2.0000000000000005E-05</v>
      </c>
      <c r="H7" s="110">
        <f aca="true" t="shared" si="7" ref="H7:H49">RANK(G7,G$6:G$49)</f>
        <v>40</v>
      </c>
      <c r="I7" s="107">
        <f aca="true" t="shared" si="8" ref="I7:I49">AD7+$R7</f>
        <v>2.0000000000000005E-05</v>
      </c>
      <c r="J7" s="108">
        <f aca="true" t="shared" si="9" ref="J7:J49">RANK(I7,I$6:I$49)</f>
        <v>40</v>
      </c>
      <c r="K7" s="109">
        <f aca="true" t="shared" si="10" ref="K7:K49">AF7+$R7</f>
        <v>2.0000000000000005E-05</v>
      </c>
      <c r="L7" s="110">
        <f aca="true" t="shared" si="11" ref="L7:L49">RANK(K7,K$6:K$49)</f>
        <v>40</v>
      </c>
      <c r="M7" s="107">
        <f aca="true" t="shared" si="12" ref="M7:M49">AH7+$R7</f>
        <v>2.0000000000000005E-05</v>
      </c>
      <c r="N7" s="108">
        <f aca="true" t="shared" si="13" ref="N7:N49">RANK(M7,M$6:M$49)</f>
        <v>40</v>
      </c>
      <c r="O7" s="126"/>
      <c r="P7" s="126"/>
      <c r="Q7" s="651"/>
      <c r="R7" s="139">
        <v>2.0000000000000005E-05</v>
      </c>
      <c r="S7" s="2" t="s">
        <v>151</v>
      </c>
      <c r="T7" s="146" t="s">
        <v>138</v>
      </c>
      <c r="U7" s="2" t="s">
        <v>197</v>
      </c>
      <c r="V7" s="147"/>
      <c r="W7" s="148">
        <f>IF(V7="","",RANK(V7,V$6:V$50))</f>
      </c>
      <c r="X7" s="147"/>
      <c r="Y7" s="148">
        <f>IF(X7="","",RANK(X7,X$6:X$50))</f>
      </c>
      <c r="Z7" s="147"/>
      <c r="AA7" s="148">
        <f>IF(Z7="","",RANK(Z7,Z$6:Z$50))</f>
      </c>
      <c r="AB7" s="147"/>
      <c r="AC7" s="148">
        <f>IF(AB7="","",RANK(AB7,AB$6:AB$50))</f>
      </c>
      <c r="AD7" s="147"/>
      <c r="AE7" s="148">
        <f>IF(AD7="","",RANK(AD7,AD$6:AD$50))</f>
      </c>
      <c r="AF7" s="147"/>
      <c r="AG7" s="148">
        <f>IF(AF7="","",RANK(AF7,AF$6:AF$50))</f>
      </c>
      <c r="AH7" s="147">
        <f>V7+X7+Z7+AB7+AD7+AF7</f>
        <v>0</v>
      </c>
      <c r="AI7" s="148">
        <f>RANK(AH7,AH$6:AH$50)</f>
        <v>1</v>
      </c>
      <c r="AJ7" s="204"/>
      <c r="AK7" s="204"/>
    </row>
    <row r="8" spans="1:37" ht="13.5">
      <c r="A8" s="107">
        <f t="shared" si="0"/>
        <v>3.0000000000000004E-05</v>
      </c>
      <c r="B8" s="108">
        <f t="shared" si="1"/>
        <v>39</v>
      </c>
      <c r="C8" s="109">
        <f t="shared" si="2"/>
        <v>3.0000000000000004E-05</v>
      </c>
      <c r="D8" s="110">
        <f t="shared" si="3"/>
        <v>39</v>
      </c>
      <c r="E8" s="107">
        <f t="shared" si="4"/>
        <v>3.0000000000000004E-05</v>
      </c>
      <c r="F8" s="108">
        <f t="shared" si="5"/>
        <v>39</v>
      </c>
      <c r="G8" s="109">
        <f t="shared" si="6"/>
        <v>3.0000000000000004E-05</v>
      </c>
      <c r="H8" s="110">
        <f t="shared" si="7"/>
        <v>39</v>
      </c>
      <c r="I8" s="107">
        <f t="shared" si="8"/>
        <v>3.0000000000000004E-05</v>
      </c>
      <c r="J8" s="108">
        <f t="shared" si="9"/>
        <v>39</v>
      </c>
      <c r="K8" s="109">
        <f t="shared" si="10"/>
        <v>3.0000000000000004E-05</v>
      </c>
      <c r="L8" s="110">
        <f t="shared" si="11"/>
        <v>39</v>
      </c>
      <c r="M8" s="107">
        <f t="shared" si="12"/>
        <v>3.0000000000000004E-05</v>
      </c>
      <c r="N8" s="108">
        <f t="shared" si="13"/>
        <v>39</v>
      </c>
      <c r="O8" s="126"/>
      <c r="P8" s="126"/>
      <c r="Q8" s="651"/>
      <c r="R8" s="139">
        <v>3.0000000000000004E-05</v>
      </c>
      <c r="S8" s="149" t="s">
        <v>151</v>
      </c>
      <c r="T8" s="150" t="s">
        <v>145</v>
      </c>
      <c r="U8" s="2" t="s">
        <v>198</v>
      </c>
      <c r="V8" s="147"/>
      <c r="W8" s="148">
        <f>IF(V8="","",RANK(V8,V$6:V$50))</f>
      </c>
      <c r="X8" s="147"/>
      <c r="Y8" s="148">
        <f>IF(X8="","",RANK(X8,X$6:X$50))</f>
      </c>
      <c r="Z8" s="194"/>
      <c r="AA8" s="162">
        <f>IF(Z8="","",RANK(Z8,Z$6:Z$50))</f>
      </c>
      <c r="AB8" s="147"/>
      <c r="AC8" s="148">
        <f>IF(AB8="","",RANK(AB8,AB$6:AB$50))</f>
      </c>
      <c r="AD8" s="147"/>
      <c r="AE8" s="148">
        <f>IF(AD8="","",RANK(AD8,AD$6:AD$50))</f>
      </c>
      <c r="AF8" s="147"/>
      <c r="AG8" s="148">
        <f>IF(AF8="","",RANK(AF8,AF$6:AF$50))</f>
      </c>
      <c r="AH8" s="147">
        <f>V8+X8+Z8+AB8+AD8+AF8</f>
        <v>0</v>
      </c>
      <c r="AI8" s="148">
        <f>RANK(AH8,AH$6:AH$50)</f>
        <v>1</v>
      </c>
      <c r="AJ8" s="204"/>
      <c r="AK8" s="204"/>
    </row>
    <row r="9" spans="1:37" ht="13.5">
      <c r="A9" s="111">
        <f t="shared" si="0"/>
        <v>4E-05</v>
      </c>
      <c r="B9" s="112">
        <f t="shared" si="1"/>
        <v>38</v>
      </c>
      <c r="C9" s="113">
        <f t="shared" si="2"/>
        <v>4E-05</v>
      </c>
      <c r="D9" s="114">
        <f t="shared" si="3"/>
        <v>38</v>
      </c>
      <c r="E9" s="111">
        <f t="shared" si="4"/>
        <v>4E-05</v>
      </c>
      <c r="F9" s="112">
        <f t="shared" si="5"/>
        <v>38</v>
      </c>
      <c r="G9" s="113">
        <f t="shared" si="6"/>
        <v>4E-05</v>
      </c>
      <c r="H9" s="114">
        <f t="shared" si="7"/>
        <v>38</v>
      </c>
      <c r="I9" s="111">
        <f t="shared" si="8"/>
        <v>4E-05</v>
      </c>
      <c r="J9" s="112">
        <f t="shared" si="9"/>
        <v>38</v>
      </c>
      <c r="K9" s="113">
        <f t="shared" si="10"/>
        <v>4E-05</v>
      </c>
      <c r="L9" s="114">
        <f t="shared" si="11"/>
        <v>38</v>
      </c>
      <c r="M9" s="111">
        <f t="shared" si="12"/>
        <v>4E-05</v>
      </c>
      <c r="N9" s="112">
        <f t="shared" si="13"/>
        <v>38</v>
      </c>
      <c r="O9" s="127"/>
      <c r="P9" s="127"/>
      <c r="Q9" s="652"/>
      <c r="R9" s="139">
        <v>4E-05</v>
      </c>
      <c r="S9" s="151" t="s">
        <v>151</v>
      </c>
      <c r="T9" s="152" t="s">
        <v>145</v>
      </c>
      <c r="U9" s="153" t="s">
        <v>199</v>
      </c>
      <c r="V9" s="154"/>
      <c r="W9" s="155">
        <f>IF(V9="","",RANK(V9,V$6:V$50))</f>
      </c>
      <c r="X9" s="154"/>
      <c r="Y9" s="155">
        <f>IF(X9="","",RANK(X9,X$6:X$50))</f>
      </c>
      <c r="Z9" s="154"/>
      <c r="AA9" s="155">
        <f>IF(Z9="","",RANK(Z9,Z$6:Z$50))</f>
      </c>
      <c r="AB9" s="154"/>
      <c r="AC9" s="155">
        <f>IF(AB9="","",RANK(AB9,AB$6:AB$50))</f>
      </c>
      <c r="AD9" s="154"/>
      <c r="AE9" s="155">
        <f>IF(AD9="","",RANK(AD9,AD$6:AD$50))</f>
      </c>
      <c r="AF9" s="154"/>
      <c r="AG9" s="155">
        <f>IF(AF9="","",RANK(AF9,AF$6:AF$50))</f>
      </c>
      <c r="AH9" s="154">
        <f>V9+X9+Z9+AB9+AD9+AF9</f>
        <v>0</v>
      </c>
      <c r="AI9" s="155">
        <f>RANK(AH9,AH$6:AH$50)</f>
        <v>1</v>
      </c>
      <c r="AJ9" s="205"/>
      <c r="AK9" s="205"/>
    </row>
    <row r="10" spans="1:37" ht="13.5">
      <c r="A10" s="115"/>
      <c r="B10" s="116"/>
      <c r="C10" s="117"/>
      <c r="D10" s="118"/>
      <c r="E10" s="115"/>
      <c r="F10" s="116"/>
      <c r="G10" s="117"/>
      <c r="H10" s="118"/>
      <c r="I10" s="115"/>
      <c r="J10" s="116"/>
      <c r="K10" s="117"/>
      <c r="L10" s="118"/>
      <c r="M10" s="115"/>
      <c r="N10" s="116"/>
      <c r="O10" s="128">
        <f>AJ10+$R10</f>
        <v>5E-05</v>
      </c>
      <c r="P10" s="116">
        <f>RANK(O10,O$6:O$20)</f>
        <v>3</v>
      </c>
      <c r="Q10" s="156"/>
      <c r="R10" s="139">
        <v>5E-05</v>
      </c>
      <c r="S10" s="89" t="str">
        <f>S6</f>
        <v>田辺工業</v>
      </c>
      <c r="T10" s="89"/>
      <c r="U10" s="89"/>
      <c r="V10" s="143"/>
      <c r="W10" s="157">
        <f>SUM(V6:V9)-MIN(V6:V9)</f>
        <v>0</v>
      </c>
      <c r="X10" s="143"/>
      <c r="Y10" s="157">
        <f>SUM(X6:X9)-MIN(X6:X9)</f>
        <v>0</v>
      </c>
      <c r="Z10" s="143"/>
      <c r="AA10" s="157">
        <f>SUM(Z6:Z9)-MIN(Z6:Z9)</f>
        <v>0</v>
      </c>
      <c r="AB10" s="143"/>
      <c r="AC10" s="157">
        <f>SUM(AB6:AB9)-MIN(AB6:AB9)</f>
        <v>0</v>
      </c>
      <c r="AD10" s="143"/>
      <c r="AE10" s="157">
        <f>SUM(AD6:AD9)-MIN(AD6:AD9)</f>
        <v>0</v>
      </c>
      <c r="AF10" s="143"/>
      <c r="AG10" s="157">
        <f>SUM(AF6:AF9)-MIN(AF6:AF9)</f>
        <v>0</v>
      </c>
      <c r="AH10" s="143"/>
      <c r="AI10" s="206"/>
      <c r="AJ10" s="207">
        <f>+AG10+AE10+AC10+AA10+Y10+W10</f>
        <v>0</v>
      </c>
      <c r="AK10" s="204">
        <f>RANK(AJ10,AJ$10:AJ$20)</f>
        <v>1</v>
      </c>
    </row>
    <row r="11" spans="1:37" ht="13.5" hidden="1">
      <c r="A11" s="119">
        <f t="shared" si="0"/>
        <v>6E-05</v>
      </c>
      <c r="B11" s="120">
        <f t="shared" si="1"/>
        <v>37</v>
      </c>
      <c r="C11" s="121">
        <f t="shared" si="2"/>
        <v>6E-05</v>
      </c>
      <c r="D11" s="122">
        <f t="shared" si="3"/>
        <v>37</v>
      </c>
      <c r="E11" s="119">
        <f t="shared" si="4"/>
        <v>6E-05</v>
      </c>
      <c r="F11" s="120">
        <f t="shared" si="5"/>
        <v>37</v>
      </c>
      <c r="G11" s="121">
        <f t="shared" si="6"/>
        <v>6E-05</v>
      </c>
      <c r="H11" s="122">
        <f t="shared" si="7"/>
        <v>37</v>
      </c>
      <c r="I11" s="119">
        <f t="shared" si="8"/>
        <v>6E-05</v>
      </c>
      <c r="J11" s="120">
        <f t="shared" si="9"/>
        <v>37</v>
      </c>
      <c r="K11" s="121">
        <f t="shared" si="10"/>
        <v>6E-05</v>
      </c>
      <c r="L11" s="122">
        <f t="shared" si="11"/>
        <v>37</v>
      </c>
      <c r="M11" s="119">
        <f t="shared" si="12"/>
        <v>6E-05</v>
      </c>
      <c r="N11" s="120">
        <f t="shared" si="13"/>
        <v>37</v>
      </c>
      <c r="O11" s="125"/>
      <c r="P11" s="125"/>
      <c r="Q11" s="650"/>
      <c r="R11" s="139">
        <v>6E-05</v>
      </c>
      <c r="S11" s="140"/>
      <c r="T11" s="141"/>
      <c r="U11" s="158"/>
      <c r="V11" s="159"/>
      <c r="W11" s="144">
        <f>IF(V11="","",RANK(V11,V$6:V$50))</f>
      </c>
      <c r="X11" s="159"/>
      <c r="Y11" s="144">
        <f>IF(X11="","",RANK(X11,X$6:X$50))</f>
      </c>
      <c r="Z11" s="159"/>
      <c r="AA11" s="144">
        <f>IF(Z11="","",RANK(Z11,Z$6:Z$50))</f>
      </c>
      <c r="AB11" s="159"/>
      <c r="AC11" s="144">
        <f>IF(AB11="","",RANK(AB11,AB$6:AB$50))</f>
      </c>
      <c r="AD11" s="159"/>
      <c r="AE11" s="144">
        <f>IF(AD11="","",RANK(AD11,AD$6:AD$50))</f>
      </c>
      <c r="AF11" s="159"/>
      <c r="AG11" s="144">
        <f>IF(AF11="","",RANK(AF11,AF$6:AF$50))</f>
      </c>
      <c r="AH11" s="159">
        <f>V11+X11+Z11+AB11+AD11+AF11</f>
        <v>0</v>
      </c>
      <c r="AI11" s="144">
        <f>RANK(AH11,AH$6:AH$50)</f>
        <v>1</v>
      </c>
      <c r="AJ11" s="208"/>
      <c r="AK11" s="203"/>
    </row>
    <row r="12" spans="1:37" ht="13.5" hidden="1">
      <c r="A12" s="107">
        <f t="shared" si="0"/>
        <v>7E-05</v>
      </c>
      <c r="B12" s="108">
        <f t="shared" si="1"/>
        <v>36</v>
      </c>
      <c r="C12" s="109">
        <f t="shared" si="2"/>
        <v>7E-05</v>
      </c>
      <c r="D12" s="110">
        <f t="shared" si="3"/>
        <v>36</v>
      </c>
      <c r="E12" s="107">
        <f t="shared" si="4"/>
        <v>7E-05</v>
      </c>
      <c r="F12" s="108">
        <f t="shared" si="5"/>
        <v>36</v>
      </c>
      <c r="G12" s="109">
        <f t="shared" si="6"/>
        <v>7E-05</v>
      </c>
      <c r="H12" s="110">
        <f t="shared" si="7"/>
        <v>36</v>
      </c>
      <c r="I12" s="107">
        <f t="shared" si="8"/>
        <v>7E-05</v>
      </c>
      <c r="J12" s="108">
        <f t="shared" si="9"/>
        <v>36</v>
      </c>
      <c r="K12" s="109">
        <f t="shared" si="10"/>
        <v>7E-05</v>
      </c>
      <c r="L12" s="110">
        <f t="shared" si="11"/>
        <v>36</v>
      </c>
      <c r="M12" s="107">
        <f t="shared" si="12"/>
        <v>7E-05</v>
      </c>
      <c r="N12" s="108">
        <f t="shared" si="13"/>
        <v>36</v>
      </c>
      <c r="O12" s="126"/>
      <c r="P12" s="126"/>
      <c r="Q12" s="651"/>
      <c r="R12" s="139">
        <v>7E-05</v>
      </c>
      <c r="S12" s="150"/>
      <c r="T12" s="150"/>
      <c r="U12" s="2"/>
      <c r="V12" s="147"/>
      <c r="W12" s="148">
        <f>IF(V12="","",RANK(V12,V$6:V$50))</f>
      </c>
      <c r="X12" s="147"/>
      <c r="Y12" s="148">
        <f>IF(X12="","",RANK(X12,X$6:X$50))</f>
      </c>
      <c r="Z12" s="147"/>
      <c r="AA12" s="148">
        <f>IF(Z12="","",RANK(Z12,Z$6:Z$50))</f>
      </c>
      <c r="AB12" s="147"/>
      <c r="AC12" s="148">
        <f>IF(AB12="","",RANK(AB12,AB$6:AB$50))</f>
      </c>
      <c r="AD12" s="147"/>
      <c r="AE12" s="148">
        <f>IF(AD12="","",RANK(AD12,AD$6:AD$50))</f>
      </c>
      <c r="AF12" s="147"/>
      <c r="AG12" s="148">
        <f>IF(AF12="","",RANK(AF12,AF$6:AF$50))</f>
      </c>
      <c r="AH12" s="147">
        <f>V12+X12+Z12+AB12+AD12+AF12</f>
        <v>0</v>
      </c>
      <c r="AI12" s="148">
        <f>RANK(AH12,AH$6:AH$50)</f>
        <v>1</v>
      </c>
      <c r="AJ12" s="209"/>
      <c r="AK12" s="204"/>
    </row>
    <row r="13" spans="1:37" ht="13.5" hidden="1">
      <c r="A13" s="107">
        <f t="shared" si="0"/>
        <v>8E-05</v>
      </c>
      <c r="B13" s="108">
        <f t="shared" si="1"/>
        <v>35</v>
      </c>
      <c r="C13" s="109">
        <f t="shared" si="2"/>
        <v>8E-05</v>
      </c>
      <c r="D13" s="110">
        <f t="shared" si="3"/>
        <v>35</v>
      </c>
      <c r="E13" s="107">
        <f t="shared" si="4"/>
        <v>8E-05</v>
      </c>
      <c r="F13" s="108">
        <f t="shared" si="5"/>
        <v>35</v>
      </c>
      <c r="G13" s="109">
        <f t="shared" si="6"/>
        <v>8E-05</v>
      </c>
      <c r="H13" s="110">
        <f t="shared" si="7"/>
        <v>35</v>
      </c>
      <c r="I13" s="107">
        <f t="shared" si="8"/>
        <v>8E-05</v>
      </c>
      <c r="J13" s="108">
        <f t="shared" si="9"/>
        <v>35</v>
      </c>
      <c r="K13" s="109">
        <f t="shared" si="10"/>
        <v>8E-05</v>
      </c>
      <c r="L13" s="110">
        <f t="shared" si="11"/>
        <v>35</v>
      </c>
      <c r="M13" s="107">
        <f t="shared" si="12"/>
        <v>8E-05</v>
      </c>
      <c r="N13" s="108">
        <f t="shared" si="13"/>
        <v>35</v>
      </c>
      <c r="O13" s="126"/>
      <c r="P13" s="126"/>
      <c r="Q13" s="651"/>
      <c r="R13" s="139">
        <v>8E-05</v>
      </c>
      <c r="S13" s="150"/>
      <c r="T13" s="150"/>
      <c r="U13" s="160"/>
      <c r="V13" s="161"/>
      <c r="W13" s="162">
        <f>IF(V13="","",RANK(V13,V$6:V$50))</f>
      </c>
      <c r="X13" s="147"/>
      <c r="Y13" s="148">
        <f>IF(X13="","",RANK(X13,X$6:X$50))</f>
      </c>
      <c r="Z13" s="161"/>
      <c r="AA13" s="148">
        <f>IF(Z13="","",RANK(Z13,Z$6:Z$50))</f>
      </c>
      <c r="AB13" s="194"/>
      <c r="AC13" s="162">
        <f>IF(AB13="","",RANK(AB13,AB$6:AB$50))</f>
      </c>
      <c r="AD13" s="161"/>
      <c r="AE13" s="162">
        <f>IF(AD13="","",RANK(AD13,AD$6:AD$50))</f>
      </c>
      <c r="AF13" s="161"/>
      <c r="AG13" s="162">
        <f>IF(AF13="","",RANK(AF13,AF$6:AF$50))</f>
      </c>
      <c r="AH13" s="147">
        <f>V13+X13+Z13+AB13+AD13+AF13</f>
        <v>0</v>
      </c>
      <c r="AI13" s="148">
        <f>RANK(AH13,AH$6:AH$50)</f>
        <v>1</v>
      </c>
      <c r="AJ13" s="209"/>
      <c r="AK13" s="204"/>
    </row>
    <row r="14" spans="1:37" ht="13.5" hidden="1">
      <c r="A14" s="111">
        <f t="shared" si="0"/>
        <v>9E-05</v>
      </c>
      <c r="B14" s="112">
        <f t="shared" si="1"/>
        <v>34</v>
      </c>
      <c r="C14" s="113">
        <f t="shared" si="2"/>
        <v>9E-05</v>
      </c>
      <c r="D14" s="114">
        <f t="shared" si="3"/>
        <v>34</v>
      </c>
      <c r="E14" s="111">
        <f t="shared" si="4"/>
        <v>9E-05</v>
      </c>
      <c r="F14" s="112">
        <f t="shared" si="5"/>
        <v>34</v>
      </c>
      <c r="G14" s="113">
        <f t="shared" si="6"/>
        <v>9E-05</v>
      </c>
      <c r="H14" s="114">
        <f t="shared" si="7"/>
        <v>34</v>
      </c>
      <c r="I14" s="111">
        <f t="shared" si="8"/>
        <v>9E-05</v>
      </c>
      <c r="J14" s="112">
        <f t="shared" si="9"/>
        <v>34</v>
      </c>
      <c r="K14" s="113">
        <f t="shared" si="10"/>
        <v>9E-05</v>
      </c>
      <c r="L14" s="114">
        <f t="shared" si="11"/>
        <v>34</v>
      </c>
      <c r="M14" s="111">
        <f t="shared" si="12"/>
        <v>9E-05</v>
      </c>
      <c r="N14" s="112">
        <f t="shared" si="13"/>
        <v>34</v>
      </c>
      <c r="O14" s="127"/>
      <c r="P14" s="127"/>
      <c r="Q14" s="652"/>
      <c r="R14" s="139">
        <v>9E-05</v>
      </c>
      <c r="S14" s="151"/>
      <c r="T14" s="151"/>
      <c r="U14" s="163"/>
      <c r="V14" s="154"/>
      <c r="W14" s="155">
        <f>IF(V14="","",RANK(V14,V$6:V$50))</f>
      </c>
      <c r="X14" s="154"/>
      <c r="Y14" s="155">
        <f>IF(X14="","",RANK(X14,X$6:X$50))</f>
      </c>
      <c r="Z14" s="154"/>
      <c r="AA14" s="155">
        <f>IF(Z14="","",RANK(Z14,Z$6:Z$50))</f>
      </c>
      <c r="AB14" s="154"/>
      <c r="AC14" s="155">
        <f>IF(AB14="","",RANK(AB14,AB$6:AB$50))</f>
      </c>
      <c r="AD14" s="154"/>
      <c r="AE14" s="155">
        <f>IF(AD14="","",RANK(AD14,AD$6:AD$50))</f>
      </c>
      <c r="AF14" s="154"/>
      <c r="AG14" s="155">
        <f>IF(AF14="","",RANK(AF14,AF$6:AF$50))</f>
      </c>
      <c r="AH14" s="154">
        <f>V14+X14+Z14+AB14+AD14+AF14</f>
        <v>0</v>
      </c>
      <c r="AI14" s="155">
        <f>RANK(AH14,AH$6:AH$50)</f>
        <v>1</v>
      </c>
      <c r="AJ14" s="210"/>
      <c r="AK14" s="205"/>
    </row>
    <row r="15" spans="1:37" ht="13.5" hidden="1">
      <c r="A15" s="115"/>
      <c r="B15" s="116"/>
      <c r="C15" s="117"/>
      <c r="D15" s="118"/>
      <c r="E15" s="115"/>
      <c r="F15" s="116"/>
      <c r="G15" s="117"/>
      <c r="H15" s="118"/>
      <c r="I15" s="115"/>
      <c r="J15" s="116"/>
      <c r="K15" s="117"/>
      <c r="L15" s="118"/>
      <c r="M15" s="115"/>
      <c r="N15" s="116"/>
      <c r="O15" s="128">
        <f>AJ15+$R15</f>
        <v>0.0001</v>
      </c>
      <c r="P15" s="116">
        <f>RANK(O15,O$6:O$20)</f>
        <v>2</v>
      </c>
      <c r="Q15" s="164"/>
      <c r="R15" s="139">
        <v>0.0001</v>
      </c>
      <c r="S15" s="165"/>
      <c r="T15" s="165"/>
      <c r="U15" s="165"/>
      <c r="V15" s="166"/>
      <c r="W15" s="157">
        <f>SUM(V11:V14)-MIN(V11:V14)</f>
        <v>0</v>
      </c>
      <c r="X15" s="166"/>
      <c r="Y15" s="157">
        <f>SUM(X11:X14)-MIN(X11:X14)</f>
        <v>0</v>
      </c>
      <c r="Z15" s="166"/>
      <c r="AA15" s="157">
        <f>SUM(Z11:Z14)-MIN(Z11:Z14)</f>
        <v>0</v>
      </c>
      <c r="AB15" s="166"/>
      <c r="AC15" s="157">
        <f>SUM(AB11:AB14)-MIN(AB11:AB14)</f>
        <v>0</v>
      </c>
      <c r="AD15" s="166"/>
      <c r="AE15" s="157">
        <f>SUM(AD11:AD14)-MIN(AD11:AD14)</f>
        <v>0</v>
      </c>
      <c r="AF15" s="166"/>
      <c r="AG15" s="157">
        <f>SUM(AF11:AF14)-MIN(AF11:AF14)</f>
        <v>0</v>
      </c>
      <c r="AH15" s="166"/>
      <c r="AI15" s="206"/>
      <c r="AJ15" s="211">
        <f>+AG15+AE15+AC15+AA15+Y15+W15</f>
        <v>0</v>
      </c>
      <c r="AK15" s="212">
        <f>RANK(AJ15,AJ$10:AJ$20)</f>
        <v>1</v>
      </c>
    </row>
    <row r="16" spans="1:37" ht="13.5" hidden="1">
      <c r="A16" s="119">
        <f t="shared" si="0"/>
        <v>0.00011</v>
      </c>
      <c r="B16" s="120">
        <f t="shared" si="1"/>
        <v>33</v>
      </c>
      <c r="C16" s="121">
        <f t="shared" si="2"/>
        <v>0.00011</v>
      </c>
      <c r="D16" s="122">
        <f t="shared" si="3"/>
        <v>33</v>
      </c>
      <c r="E16" s="119">
        <f t="shared" si="4"/>
        <v>0.00011</v>
      </c>
      <c r="F16" s="120">
        <f t="shared" si="5"/>
        <v>33</v>
      </c>
      <c r="G16" s="121">
        <f t="shared" si="6"/>
        <v>0.00011</v>
      </c>
      <c r="H16" s="122">
        <f t="shared" si="7"/>
        <v>33</v>
      </c>
      <c r="I16" s="119">
        <f t="shared" si="8"/>
        <v>0.00011</v>
      </c>
      <c r="J16" s="120">
        <f t="shared" si="9"/>
        <v>33</v>
      </c>
      <c r="K16" s="121">
        <f t="shared" si="10"/>
        <v>0.00011</v>
      </c>
      <c r="L16" s="122">
        <f t="shared" si="11"/>
        <v>33</v>
      </c>
      <c r="M16" s="119">
        <f t="shared" si="12"/>
        <v>0.00011</v>
      </c>
      <c r="N16" s="120">
        <f t="shared" si="13"/>
        <v>33</v>
      </c>
      <c r="O16" s="129"/>
      <c r="P16" s="129"/>
      <c r="Q16" s="650"/>
      <c r="R16" s="139">
        <v>0.00011</v>
      </c>
      <c r="S16" s="167"/>
      <c r="T16" s="168"/>
      <c r="U16" s="158"/>
      <c r="V16" s="159"/>
      <c r="W16" s="144">
        <f>IF(V16="","",RANK(V16,V$6:V$50))</f>
      </c>
      <c r="X16" s="159"/>
      <c r="Y16" s="144">
        <f>IF(X16="","",RANK(X16,X$6:X$50))</f>
      </c>
      <c r="Z16" s="159"/>
      <c r="AA16" s="144">
        <f>IF(Z16="","",RANK(Z16,Z$6:Z$50))</f>
      </c>
      <c r="AB16" s="159"/>
      <c r="AC16" s="144">
        <f>IF(AB16="","",RANK(AB16,AB$6:AB$50))</f>
      </c>
      <c r="AD16" s="159"/>
      <c r="AE16" s="144">
        <f>IF(AD16="","",RANK(AD16,AD$6:AD$50))</f>
      </c>
      <c r="AF16" s="159"/>
      <c r="AG16" s="144">
        <f>IF(AF16="","",RANK(AF16,AF$6:AF$50))</f>
      </c>
      <c r="AH16" s="159">
        <f>V16+X16+Z16+AB16+AD16+AF16</f>
        <v>0</v>
      </c>
      <c r="AI16" s="144">
        <f>RANK(AH16,AH$6:AH$50)</f>
        <v>1</v>
      </c>
      <c r="AJ16" s="208"/>
      <c r="AK16" s="203"/>
    </row>
    <row r="17" spans="1:37" ht="13.5" hidden="1">
      <c r="A17" s="107">
        <f t="shared" si="0"/>
        <v>0.00012</v>
      </c>
      <c r="B17" s="108">
        <f t="shared" si="1"/>
        <v>32</v>
      </c>
      <c r="C17" s="109">
        <f t="shared" si="2"/>
        <v>0.00012</v>
      </c>
      <c r="D17" s="110">
        <f t="shared" si="3"/>
        <v>32</v>
      </c>
      <c r="E17" s="107">
        <f t="shared" si="4"/>
        <v>0.00012</v>
      </c>
      <c r="F17" s="108">
        <f t="shared" si="5"/>
        <v>32</v>
      </c>
      <c r="G17" s="109">
        <f t="shared" si="6"/>
        <v>0.00012</v>
      </c>
      <c r="H17" s="110">
        <f t="shared" si="7"/>
        <v>32</v>
      </c>
      <c r="I17" s="107">
        <f t="shared" si="8"/>
        <v>0.00012</v>
      </c>
      <c r="J17" s="108">
        <f t="shared" si="9"/>
        <v>32</v>
      </c>
      <c r="K17" s="109">
        <f t="shared" si="10"/>
        <v>0.00012</v>
      </c>
      <c r="L17" s="110">
        <f t="shared" si="11"/>
        <v>32</v>
      </c>
      <c r="M17" s="107">
        <f t="shared" si="12"/>
        <v>0.00012</v>
      </c>
      <c r="N17" s="108">
        <f t="shared" si="13"/>
        <v>32</v>
      </c>
      <c r="O17" s="129"/>
      <c r="P17" s="129"/>
      <c r="Q17" s="651"/>
      <c r="R17" s="139">
        <v>0.00012</v>
      </c>
      <c r="S17" s="169"/>
      <c r="T17" s="170"/>
      <c r="U17" s="169"/>
      <c r="V17" s="147"/>
      <c r="W17" s="148">
        <f>IF(V17="","",RANK(V17,V$6:V$50))</f>
      </c>
      <c r="X17" s="147"/>
      <c r="Y17" s="148">
        <f>IF(X17="","",RANK(X17,X$6:X$50))</f>
      </c>
      <c r="Z17" s="147"/>
      <c r="AA17" s="148">
        <f>IF(Z17="","",RANK(Z17,Z$6:Z$50))</f>
      </c>
      <c r="AB17" s="147"/>
      <c r="AC17" s="148">
        <f>IF(AB17="","",RANK(AB17,AB$6:AB$50))</f>
      </c>
      <c r="AD17" s="147"/>
      <c r="AE17" s="148">
        <f>IF(AD17="","",RANK(AD17,AD$6:AD$50))</f>
      </c>
      <c r="AF17" s="147"/>
      <c r="AG17" s="148">
        <f>IF(AF17="","",RANK(AF17,AF$6:AF$50))</f>
      </c>
      <c r="AH17" s="147">
        <f>V17+X17+Z17+AB17+AD17+AF17</f>
        <v>0</v>
      </c>
      <c r="AI17" s="148">
        <f>RANK(AH17,AH$6:AH$50)</f>
        <v>1</v>
      </c>
      <c r="AJ17" s="209"/>
      <c r="AK17" s="204"/>
    </row>
    <row r="18" spans="1:37" ht="13.5" hidden="1">
      <c r="A18" s="107">
        <f t="shared" si="0"/>
        <v>0.00013</v>
      </c>
      <c r="B18" s="108">
        <f t="shared" si="1"/>
        <v>31</v>
      </c>
      <c r="C18" s="109">
        <f t="shared" si="2"/>
        <v>0.00013</v>
      </c>
      <c r="D18" s="110">
        <f t="shared" si="3"/>
        <v>31</v>
      </c>
      <c r="E18" s="107">
        <f t="shared" si="4"/>
        <v>0.00013</v>
      </c>
      <c r="F18" s="108">
        <f t="shared" si="5"/>
        <v>31</v>
      </c>
      <c r="G18" s="109">
        <f t="shared" si="6"/>
        <v>0.00013</v>
      </c>
      <c r="H18" s="110">
        <f t="shared" si="7"/>
        <v>31</v>
      </c>
      <c r="I18" s="107">
        <f t="shared" si="8"/>
        <v>0.00013</v>
      </c>
      <c r="J18" s="108">
        <f t="shared" si="9"/>
        <v>31</v>
      </c>
      <c r="K18" s="109">
        <f t="shared" si="10"/>
        <v>0.00013</v>
      </c>
      <c r="L18" s="110">
        <f t="shared" si="11"/>
        <v>31</v>
      </c>
      <c r="M18" s="107">
        <f t="shared" si="12"/>
        <v>0.00013</v>
      </c>
      <c r="N18" s="108">
        <f t="shared" si="13"/>
        <v>31</v>
      </c>
      <c r="O18" s="129"/>
      <c r="P18" s="129"/>
      <c r="Q18" s="651"/>
      <c r="R18" s="139">
        <v>0.00013</v>
      </c>
      <c r="S18" s="171"/>
      <c r="T18" s="172"/>
      <c r="U18" s="171"/>
      <c r="V18" s="161"/>
      <c r="W18" s="162">
        <f>IF(V18="","",RANK(V18,V$6:V$50))</f>
      </c>
      <c r="X18" s="147"/>
      <c r="Y18" s="148">
        <f>IF(X18="","",RANK(X18,X$6:X$50))</f>
      </c>
      <c r="Z18" s="161"/>
      <c r="AA18" s="148">
        <f>IF(Z18="","",RANK(Z18,Z$6:Z$50))</f>
      </c>
      <c r="AB18" s="194"/>
      <c r="AC18" s="162">
        <f>IF(AB18="","",RANK(AB18,AB$6:AB$50))</f>
      </c>
      <c r="AD18" s="161"/>
      <c r="AE18" s="162">
        <f>IF(AD18="","",RANK(AD18,AD$6:AD$50))</f>
      </c>
      <c r="AF18" s="161"/>
      <c r="AG18" s="162">
        <f>IF(AF18="","",RANK(AF18,AF$6:AF$50))</f>
      </c>
      <c r="AH18" s="147">
        <f>V18+X18+Z18+AB18+AD18+AF18</f>
        <v>0</v>
      </c>
      <c r="AI18" s="148">
        <f>RANK(AH18,AH$6:AH$50)</f>
        <v>1</v>
      </c>
      <c r="AJ18" s="209"/>
      <c r="AK18" s="204"/>
    </row>
    <row r="19" spans="1:37" ht="13.5" hidden="1">
      <c r="A19" s="111">
        <f t="shared" si="0"/>
        <v>0.00014</v>
      </c>
      <c r="B19" s="112">
        <f t="shared" si="1"/>
        <v>30</v>
      </c>
      <c r="C19" s="113">
        <f t="shared" si="2"/>
        <v>0.00014</v>
      </c>
      <c r="D19" s="114">
        <f t="shared" si="3"/>
        <v>30</v>
      </c>
      <c r="E19" s="111">
        <f t="shared" si="4"/>
        <v>0.00014</v>
      </c>
      <c r="F19" s="112">
        <f t="shared" si="5"/>
        <v>30</v>
      </c>
      <c r="G19" s="113">
        <f t="shared" si="6"/>
        <v>0.00014</v>
      </c>
      <c r="H19" s="114">
        <f t="shared" si="7"/>
        <v>30</v>
      </c>
      <c r="I19" s="111">
        <f t="shared" si="8"/>
        <v>0.00014</v>
      </c>
      <c r="J19" s="112">
        <f t="shared" si="9"/>
        <v>30</v>
      </c>
      <c r="K19" s="113">
        <f t="shared" si="10"/>
        <v>0.00014</v>
      </c>
      <c r="L19" s="114">
        <f t="shared" si="11"/>
        <v>30</v>
      </c>
      <c r="M19" s="111">
        <f t="shared" si="12"/>
        <v>0.00014</v>
      </c>
      <c r="N19" s="112">
        <f t="shared" si="13"/>
        <v>30</v>
      </c>
      <c r="O19" s="129"/>
      <c r="P19" s="129"/>
      <c r="Q19" s="652"/>
      <c r="R19" s="139">
        <v>0.00014</v>
      </c>
      <c r="S19" s="151"/>
      <c r="T19" s="151"/>
      <c r="U19" s="153"/>
      <c r="V19" s="154"/>
      <c r="W19" s="155">
        <f>IF(V19="","",RANK(V19,V$6:V$50))</f>
      </c>
      <c r="X19" s="154"/>
      <c r="Y19" s="155">
        <f>IF(X19="","",RANK(X19,X$6:X$50))</f>
      </c>
      <c r="Z19" s="154"/>
      <c r="AA19" s="155">
        <f>IF(Z19="","",RANK(Z19,Z$6:Z$50))</f>
      </c>
      <c r="AB19" s="154"/>
      <c r="AC19" s="155">
        <f>IF(AB19="","",RANK(AB19,AB$6:AB$50))</f>
      </c>
      <c r="AD19" s="154"/>
      <c r="AE19" s="155">
        <f>IF(AD19="","",RANK(AD19,AD$6:AD$50))</f>
      </c>
      <c r="AF19" s="154"/>
      <c r="AG19" s="155">
        <f>IF(AF19="","",RANK(AF19,AF$6:AF$50))</f>
      </c>
      <c r="AH19" s="154">
        <f>V19+X19+Z19+AB19+AD19+AF19</f>
        <v>0</v>
      </c>
      <c r="AI19" s="155">
        <f>RANK(AH19,AH$6:AH$50)</f>
        <v>1</v>
      </c>
      <c r="AJ19" s="210"/>
      <c r="AK19" s="205"/>
    </row>
    <row r="20" spans="1:37" ht="13.5" hidden="1">
      <c r="A20" s="115"/>
      <c r="B20" s="116"/>
      <c r="C20" s="117"/>
      <c r="D20" s="118"/>
      <c r="E20" s="115"/>
      <c r="F20" s="116"/>
      <c r="G20" s="117"/>
      <c r="H20" s="118"/>
      <c r="I20" s="115"/>
      <c r="J20" s="116"/>
      <c r="K20" s="117"/>
      <c r="L20" s="118"/>
      <c r="M20" s="115"/>
      <c r="N20" s="116"/>
      <c r="O20" s="128">
        <f>AJ20+$R20</f>
        <v>0.00015</v>
      </c>
      <c r="P20" s="116">
        <f>RANK(O20,O$6:O$20)</f>
        <v>1</v>
      </c>
      <c r="Q20" s="173"/>
      <c r="R20" s="174">
        <v>0.00015</v>
      </c>
      <c r="S20" s="61"/>
      <c r="T20" s="61"/>
      <c r="U20" s="61"/>
      <c r="V20" s="175"/>
      <c r="W20" s="176">
        <f>SUM(V16:V19)-MIN(V16:V19)</f>
        <v>0</v>
      </c>
      <c r="X20" s="175"/>
      <c r="Y20" s="176">
        <f>SUM(X16:X19)-MIN(X16:X19)</f>
        <v>0</v>
      </c>
      <c r="Z20" s="175"/>
      <c r="AA20" s="176">
        <f>SUM(Z16:Z19)-MIN(Z16:Z19)</f>
        <v>0</v>
      </c>
      <c r="AB20" s="175"/>
      <c r="AC20" s="176">
        <f>SUM(AB16:AB19)-MIN(AB16:AB19)</f>
        <v>0</v>
      </c>
      <c r="AD20" s="175"/>
      <c r="AE20" s="176">
        <f>SUM(AD16:AD19)-MIN(AD16:AD19)</f>
        <v>0</v>
      </c>
      <c r="AF20" s="175"/>
      <c r="AG20" s="176">
        <f>SUM(AF16:AF19)-MIN(AF16:AF19)</f>
        <v>0</v>
      </c>
      <c r="AH20" s="175"/>
      <c r="AI20" s="213"/>
      <c r="AJ20" s="207">
        <f>+AG20+AE20+AC20+AA20+Y20+W20</f>
        <v>0</v>
      </c>
      <c r="AK20" s="204">
        <f>RANK(AJ20,AJ$10:AJ$20)</f>
        <v>1</v>
      </c>
    </row>
    <row r="21" spans="1:37" ht="13.5">
      <c r="A21" s="119">
        <f t="shared" si="0"/>
        <v>0.00015999999999999999</v>
      </c>
      <c r="B21" s="120">
        <f t="shared" si="1"/>
        <v>29</v>
      </c>
      <c r="C21" s="121">
        <f t="shared" si="2"/>
        <v>0.00015999999999999999</v>
      </c>
      <c r="D21" s="122">
        <f t="shared" si="3"/>
        <v>29</v>
      </c>
      <c r="E21" s="119">
        <f t="shared" si="4"/>
        <v>0.00015999999999999999</v>
      </c>
      <c r="F21" s="120">
        <f t="shared" si="5"/>
        <v>29</v>
      </c>
      <c r="G21" s="121">
        <f t="shared" si="6"/>
        <v>0.00015999999999999999</v>
      </c>
      <c r="H21" s="122">
        <f t="shared" si="7"/>
        <v>29</v>
      </c>
      <c r="I21" s="119">
        <f t="shared" si="8"/>
        <v>0.00015999999999999999</v>
      </c>
      <c r="J21" s="120">
        <f t="shared" si="9"/>
        <v>29</v>
      </c>
      <c r="K21" s="121">
        <f t="shared" si="10"/>
        <v>0.00015999999999999999</v>
      </c>
      <c r="L21" s="122">
        <f t="shared" si="11"/>
        <v>29</v>
      </c>
      <c r="M21" s="119">
        <f t="shared" si="12"/>
        <v>0.00015999999999999999</v>
      </c>
      <c r="N21" s="122">
        <f t="shared" si="13"/>
        <v>29</v>
      </c>
      <c r="O21" s="130"/>
      <c r="P21" s="130"/>
      <c r="Q21" s="177">
        <v>4</v>
      </c>
      <c r="R21" s="139">
        <v>0.00015999999999999999</v>
      </c>
      <c r="S21" s="168" t="s">
        <v>162</v>
      </c>
      <c r="T21" s="167" t="s">
        <v>145</v>
      </c>
      <c r="U21" s="142" t="s">
        <v>200</v>
      </c>
      <c r="V21" s="178"/>
      <c r="W21" s="179">
        <f aca="true" t="shared" si="14" ref="W21:Y39">IF(V21="","",RANK(V21,V$6:V$50))</f>
      </c>
      <c r="X21" s="180"/>
      <c r="Y21" s="195">
        <f t="shared" si="14"/>
      </c>
      <c r="Z21" s="178"/>
      <c r="AA21" s="179">
        <f aca="true" t="shared" si="15" ref="AA21:AA41">IF(Z21="","",RANK(Z21,Z$6:Z$50))</f>
      </c>
      <c r="AB21" s="180"/>
      <c r="AC21" s="195">
        <f aca="true" t="shared" si="16" ref="AC21:AC41">IF(AB21="","",RANK(AB21,AB$6:AB$50))</f>
      </c>
      <c r="AD21" s="178"/>
      <c r="AE21" s="179">
        <f aca="true" t="shared" si="17" ref="AE21:AE41">IF(AD21="","",RANK(AD21,AD$6:AD$50))</f>
      </c>
      <c r="AF21" s="180"/>
      <c r="AG21" s="195">
        <f aca="true" t="shared" si="18" ref="AG21:AG41">IF(AF21="","",RANK(AF21,AF$6:AF$50))</f>
      </c>
      <c r="AH21" s="178">
        <f>V21+X21+Z21+AB21+AD21+AF21</f>
        <v>0</v>
      </c>
      <c r="AI21" s="179">
        <f aca="true" t="shared" si="19" ref="AI21:AI41">RANK(AH21,AH$6:AH$50)</f>
        <v>1</v>
      </c>
      <c r="AJ21" s="214"/>
      <c r="AK21" s="215"/>
    </row>
    <row r="22" spans="1:37" ht="13.5" hidden="1">
      <c r="A22" s="107">
        <f t="shared" si="0"/>
        <v>0.00016999999999999999</v>
      </c>
      <c r="B22" s="108">
        <f t="shared" si="1"/>
        <v>28</v>
      </c>
      <c r="C22" s="109">
        <f t="shared" si="2"/>
        <v>0.00016999999999999999</v>
      </c>
      <c r="D22" s="110">
        <f t="shared" si="3"/>
        <v>28</v>
      </c>
      <c r="E22" s="107">
        <f t="shared" si="4"/>
        <v>0.00016999999999999999</v>
      </c>
      <c r="F22" s="108">
        <f t="shared" si="5"/>
        <v>28</v>
      </c>
      <c r="G22" s="109">
        <f t="shared" si="6"/>
        <v>0.00016999999999999999</v>
      </c>
      <c r="H22" s="110">
        <f t="shared" si="7"/>
        <v>28</v>
      </c>
      <c r="I22" s="107">
        <f t="shared" si="8"/>
        <v>0.00016999999999999999</v>
      </c>
      <c r="J22" s="108">
        <f t="shared" si="9"/>
        <v>28</v>
      </c>
      <c r="K22" s="109">
        <f t="shared" si="10"/>
        <v>0.00016999999999999999</v>
      </c>
      <c r="L22" s="110">
        <f t="shared" si="11"/>
        <v>28</v>
      </c>
      <c r="M22" s="107">
        <f t="shared" si="12"/>
        <v>0.00016999999999999999</v>
      </c>
      <c r="N22" s="110">
        <f t="shared" si="13"/>
        <v>28</v>
      </c>
      <c r="O22" s="131"/>
      <c r="P22" s="131"/>
      <c r="Q22" s="181"/>
      <c r="R22" s="174">
        <v>0.00016999999999999999</v>
      </c>
      <c r="S22" s="146"/>
      <c r="T22" s="91"/>
      <c r="U22" s="160"/>
      <c r="V22" s="182"/>
      <c r="W22" s="183">
        <f t="shared" si="14"/>
      </c>
      <c r="X22" s="184"/>
      <c r="Y22" s="196">
        <f t="shared" si="14"/>
      </c>
      <c r="Z22" s="182"/>
      <c r="AA22" s="183">
        <f t="shared" si="15"/>
      </c>
      <c r="AB22" s="184"/>
      <c r="AC22" s="196">
        <f t="shared" si="16"/>
      </c>
      <c r="AD22" s="182"/>
      <c r="AE22" s="183">
        <f t="shared" si="17"/>
      </c>
      <c r="AF22" s="184"/>
      <c r="AG22" s="196">
        <f t="shared" si="18"/>
      </c>
      <c r="AH22" s="182">
        <f aca="true" t="shared" si="20" ref="AH22:AH35">V22+X22+Z22+AB22+AD22+AF22</f>
        <v>0</v>
      </c>
      <c r="AI22" s="183">
        <f t="shared" si="19"/>
        <v>1</v>
      </c>
      <c r="AJ22" s="216"/>
      <c r="AK22" s="217"/>
    </row>
    <row r="23" spans="1:37" ht="13.5" hidden="1">
      <c r="A23" s="107">
        <f t="shared" si="0"/>
        <v>0.00017999999999999998</v>
      </c>
      <c r="B23" s="108">
        <f t="shared" si="1"/>
        <v>27</v>
      </c>
      <c r="C23" s="109">
        <f t="shared" si="2"/>
        <v>0.00017999999999999998</v>
      </c>
      <c r="D23" s="110">
        <f t="shared" si="3"/>
        <v>27</v>
      </c>
      <c r="E23" s="107">
        <f t="shared" si="4"/>
        <v>0.00017999999999999998</v>
      </c>
      <c r="F23" s="108">
        <f t="shared" si="5"/>
        <v>27</v>
      </c>
      <c r="G23" s="109">
        <f t="shared" si="6"/>
        <v>0.00017999999999999998</v>
      </c>
      <c r="H23" s="110">
        <f t="shared" si="7"/>
        <v>27</v>
      </c>
      <c r="I23" s="107">
        <f t="shared" si="8"/>
        <v>0.00017999999999999998</v>
      </c>
      <c r="J23" s="108">
        <f t="shared" si="9"/>
        <v>27</v>
      </c>
      <c r="K23" s="109">
        <f t="shared" si="10"/>
        <v>0.00017999999999999998</v>
      </c>
      <c r="L23" s="110">
        <f t="shared" si="11"/>
        <v>27</v>
      </c>
      <c r="M23" s="107">
        <f t="shared" si="12"/>
        <v>0.00017999999999999998</v>
      </c>
      <c r="N23" s="110">
        <f t="shared" si="13"/>
        <v>27</v>
      </c>
      <c r="O23" s="131"/>
      <c r="P23" s="131"/>
      <c r="Q23" s="181"/>
      <c r="R23" s="139">
        <v>0.00017999999999999998</v>
      </c>
      <c r="S23" s="146"/>
      <c r="T23" s="91"/>
      <c r="U23" s="160"/>
      <c r="V23" s="182"/>
      <c r="W23" s="183">
        <f t="shared" si="14"/>
      </c>
      <c r="X23" s="184"/>
      <c r="Y23" s="196">
        <f t="shared" si="14"/>
      </c>
      <c r="Z23" s="182"/>
      <c r="AA23" s="183">
        <f t="shared" si="15"/>
      </c>
      <c r="AB23" s="184"/>
      <c r="AC23" s="196">
        <f t="shared" si="16"/>
      </c>
      <c r="AD23" s="182"/>
      <c r="AE23" s="183">
        <f t="shared" si="17"/>
      </c>
      <c r="AF23" s="184"/>
      <c r="AG23" s="196">
        <f t="shared" si="18"/>
      </c>
      <c r="AH23" s="182">
        <f t="shared" si="20"/>
        <v>0</v>
      </c>
      <c r="AI23" s="183">
        <f t="shared" si="19"/>
        <v>1</v>
      </c>
      <c r="AJ23" s="216"/>
      <c r="AK23" s="217"/>
    </row>
    <row r="24" spans="1:37" ht="13.5" hidden="1">
      <c r="A24" s="107">
        <f t="shared" si="0"/>
        <v>0.00018999999999999998</v>
      </c>
      <c r="B24" s="108">
        <f t="shared" si="1"/>
        <v>26</v>
      </c>
      <c r="C24" s="109">
        <f t="shared" si="2"/>
        <v>0.00018999999999999998</v>
      </c>
      <c r="D24" s="110">
        <f t="shared" si="3"/>
        <v>26</v>
      </c>
      <c r="E24" s="107">
        <f t="shared" si="4"/>
        <v>0.00018999999999999998</v>
      </c>
      <c r="F24" s="108">
        <f t="shared" si="5"/>
        <v>26</v>
      </c>
      <c r="G24" s="109">
        <f t="shared" si="6"/>
        <v>0.00018999999999999998</v>
      </c>
      <c r="H24" s="110">
        <f t="shared" si="7"/>
        <v>26</v>
      </c>
      <c r="I24" s="107">
        <f t="shared" si="8"/>
        <v>0.00018999999999999998</v>
      </c>
      <c r="J24" s="108">
        <f t="shared" si="9"/>
        <v>26</v>
      </c>
      <c r="K24" s="109">
        <f t="shared" si="10"/>
        <v>0.00018999999999999998</v>
      </c>
      <c r="L24" s="110">
        <f t="shared" si="11"/>
        <v>26</v>
      </c>
      <c r="M24" s="107">
        <f t="shared" si="12"/>
        <v>0.00018999999999999998</v>
      </c>
      <c r="N24" s="110">
        <f t="shared" si="13"/>
        <v>26</v>
      </c>
      <c r="O24" s="131"/>
      <c r="P24" s="131"/>
      <c r="Q24" s="181"/>
      <c r="R24" s="174">
        <v>0.00018999999999999998</v>
      </c>
      <c r="S24" s="146"/>
      <c r="T24" s="91"/>
      <c r="U24" s="160"/>
      <c r="V24" s="182"/>
      <c r="W24" s="183">
        <f t="shared" si="14"/>
      </c>
      <c r="X24" s="184"/>
      <c r="Y24" s="196">
        <f t="shared" si="14"/>
      </c>
      <c r="Z24" s="182"/>
      <c r="AA24" s="183">
        <f t="shared" si="15"/>
      </c>
      <c r="AB24" s="184"/>
      <c r="AC24" s="196">
        <f t="shared" si="16"/>
      </c>
      <c r="AD24" s="182"/>
      <c r="AE24" s="183">
        <f t="shared" si="17"/>
      </c>
      <c r="AF24" s="184"/>
      <c r="AG24" s="196">
        <f t="shared" si="18"/>
      </c>
      <c r="AH24" s="182">
        <f t="shared" si="20"/>
        <v>0</v>
      </c>
      <c r="AI24" s="183">
        <f t="shared" si="19"/>
        <v>1</v>
      </c>
      <c r="AJ24" s="216"/>
      <c r="AK24" s="217"/>
    </row>
    <row r="25" spans="1:37" ht="13.5" hidden="1">
      <c r="A25" s="107">
        <f t="shared" si="0"/>
        <v>0.00019999999999999998</v>
      </c>
      <c r="B25" s="108">
        <f t="shared" si="1"/>
        <v>25</v>
      </c>
      <c r="C25" s="109">
        <f t="shared" si="2"/>
        <v>0.00019999999999999998</v>
      </c>
      <c r="D25" s="110">
        <f t="shared" si="3"/>
        <v>25</v>
      </c>
      <c r="E25" s="107">
        <f t="shared" si="4"/>
        <v>0.00019999999999999998</v>
      </c>
      <c r="F25" s="108">
        <f t="shared" si="5"/>
        <v>25</v>
      </c>
      <c r="G25" s="109">
        <f t="shared" si="6"/>
        <v>0.00019999999999999998</v>
      </c>
      <c r="H25" s="110">
        <f t="shared" si="7"/>
        <v>25</v>
      </c>
      <c r="I25" s="107">
        <f t="shared" si="8"/>
        <v>0.00019999999999999998</v>
      </c>
      <c r="J25" s="108">
        <f t="shared" si="9"/>
        <v>25</v>
      </c>
      <c r="K25" s="109">
        <f t="shared" si="10"/>
        <v>0.00019999999999999998</v>
      </c>
      <c r="L25" s="110">
        <f t="shared" si="11"/>
        <v>25</v>
      </c>
      <c r="M25" s="107">
        <f t="shared" si="12"/>
        <v>0.00019999999999999998</v>
      </c>
      <c r="N25" s="110">
        <f t="shared" si="13"/>
        <v>25</v>
      </c>
      <c r="O25" s="131"/>
      <c r="P25" s="131"/>
      <c r="Q25" s="181"/>
      <c r="R25" s="139">
        <v>0.00019999999999999998</v>
      </c>
      <c r="S25" s="146"/>
      <c r="T25" s="91"/>
      <c r="U25" s="160"/>
      <c r="V25" s="182"/>
      <c r="W25" s="183">
        <f t="shared" si="14"/>
      </c>
      <c r="X25" s="184"/>
      <c r="Y25" s="196">
        <f t="shared" si="14"/>
      </c>
      <c r="Z25" s="182"/>
      <c r="AA25" s="183">
        <f t="shared" si="15"/>
      </c>
      <c r="AB25" s="184"/>
      <c r="AC25" s="196">
        <f t="shared" si="16"/>
      </c>
      <c r="AD25" s="182"/>
      <c r="AE25" s="183">
        <f t="shared" si="17"/>
      </c>
      <c r="AF25" s="184"/>
      <c r="AG25" s="196">
        <f t="shared" si="18"/>
      </c>
      <c r="AH25" s="182">
        <f t="shared" si="20"/>
        <v>0</v>
      </c>
      <c r="AI25" s="183">
        <f t="shared" si="19"/>
        <v>1</v>
      </c>
      <c r="AJ25" s="216"/>
      <c r="AK25" s="217"/>
    </row>
    <row r="26" spans="1:37" ht="13.5" hidden="1">
      <c r="A26" s="107">
        <f t="shared" si="0"/>
        <v>0.00020999999999999998</v>
      </c>
      <c r="B26" s="108">
        <f t="shared" si="1"/>
        <v>24</v>
      </c>
      <c r="C26" s="109">
        <f t="shared" si="2"/>
        <v>0.00020999999999999998</v>
      </c>
      <c r="D26" s="110">
        <f t="shared" si="3"/>
        <v>24</v>
      </c>
      <c r="E26" s="107">
        <f t="shared" si="4"/>
        <v>0.00020999999999999998</v>
      </c>
      <c r="F26" s="108">
        <f t="shared" si="5"/>
        <v>24</v>
      </c>
      <c r="G26" s="109">
        <f t="shared" si="6"/>
        <v>0.00020999999999999998</v>
      </c>
      <c r="H26" s="110">
        <f t="shared" si="7"/>
        <v>24</v>
      </c>
      <c r="I26" s="107">
        <f t="shared" si="8"/>
        <v>0.00020999999999999998</v>
      </c>
      <c r="J26" s="108">
        <f t="shared" si="9"/>
        <v>24</v>
      </c>
      <c r="K26" s="109">
        <f t="shared" si="10"/>
        <v>0.00020999999999999998</v>
      </c>
      <c r="L26" s="110">
        <f t="shared" si="11"/>
        <v>24</v>
      </c>
      <c r="M26" s="107">
        <f t="shared" si="12"/>
        <v>0.00020999999999999998</v>
      </c>
      <c r="N26" s="110">
        <f t="shared" si="13"/>
        <v>24</v>
      </c>
      <c r="O26" s="131"/>
      <c r="P26" s="131"/>
      <c r="Q26" s="181"/>
      <c r="R26" s="174">
        <v>0.00020999999999999998</v>
      </c>
      <c r="S26" s="146"/>
      <c r="T26" s="91"/>
      <c r="U26" s="160"/>
      <c r="V26" s="182"/>
      <c r="W26" s="183">
        <f t="shared" si="14"/>
      </c>
      <c r="X26" s="184"/>
      <c r="Y26" s="196">
        <f t="shared" si="14"/>
      </c>
      <c r="Z26" s="182"/>
      <c r="AA26" s="183">
        <f t="shared" si="15"/>
      </c>
      <c r="AB26" s="184"/>
      <c r="AC26" s="196">
        <f t="shared" si="16"/>
      </c>
      <c r="AD26" s="182"/>
      <c r="AE26" s="183">
        <f t="shared" si="17"/>
      </c>
      <c r="AF26" s="184"/>
      <c r="AG26" s="196">
        <f t="shared" si="18"/>
      </c>
      <c r="AH26" s="182">
        <f t="shared" si="20"/>
        <v>0</v>
      </c>
      <c r="AI26" s="183">
        <f t="shared" si="19"/>
        <v>1</v>
      </c>
      <c r="AJ26" s="216"/>
      <c r="AK26" s="217"/>
    </row>
    <row r="27" spans="1:37" ht="13.5" hidden="1">
      <c r="A27" s="107">
        <f t="shared" si="0"/>
        <v>0.00021999999999999998</v>
      </c>
      <c r="B27" s="108">
        <f t="shared" si="1"/>
        <v>23</v>
      </c>
      <c r="C27" s="109">
        <f t="shared" si="2"/>
        <v>0.00021999999999999998</v>
      </c>
      <c r="D27" s="110">
        <f t="shared" si="3"/>
        <v>23</v>
      </c>
      <c r="E27" s="107">
        <f t="shared" si="4"/>
        <v>0.00021999999999999998</v>
      </c>
      <c r="F27" s="108">
        <f t="shared" si="5"/>
        <v>23</v>
      </c>
      <c r="G27" s="109">
        <f t="shared" si="6"/>
        <v>0.00021999999999999998</v>
      </c>
      <c r="H27" s="110">
        <f t="shared" si="7"/>
        <v>23</v>
      </c>
      <c r="I27" s="107">
        <f t="shared" si="8"/>
        <v>0.00021999999999999998</v>
      </c>
      <c r="J27" s="108">
        <f t="shared" si="9"/>
        <v>23</v>
      </c>
      <c r="K27" s="109">
        <f t="shared" si="10"/>
        <v>0.00021999999999999998</v>
      </c>
      <c r="L27" s="110">
        <f t="shared" si="11"/>
        <v>23</v>
      </c>
      <c r="M27" s="107">
        <f t="shared" si="12"/>
        <v>0.00021999999999999998</v>
      </c>
      <c r="N27" s="110">
        <f t="shared" si="13"/>
        <v>23</v>
      </c>
      <c r="O27" s="131"/>
      <c r="P27" s="131"/>
      <c r="Q27" s="181"/>
      <c r="R27" s="139">
        <v>0.00021999999999999998</v>
      </c>
      <c r="S27" s="146"/>
      <c r="T27" s="91"/>
      <c r="U27" s="160"/>
      <c r="V27" s="182"/>
      <c r="W27" s="183">
        <f t="shared" si="14"/>
      </c>
      <c r="X27" s="184"/>
      <c r="Y27" s="196">
        <f t="shared" si="14"/>
      </c>
      <c r="Z27" s="182"/>
      <c r="AA27" s="183">
        <f t="shared" si="15"/>
      </c>
      <c r="AB27" s="184"/>
      <c r="AC27" s="196">
        <f t="shared" si="16"/>
      </c>
      <c r="AD27" s="182"/>
      <c r="AE27" s="183">
        <f t="shared" si="17"/>
      </c>
      <c r="AF27" s="184"/>
      <c r="AG27" s="196">
        <f t="shared" si="18"/>
      </c>
      <c r="AH27" s="182">
        <f t="shared" si="20"/>
        <v>0</v>
      </c>
      <c r="AI27" s="183">
        <f t="shared" si="19"/>
        <v>1</v>
      </c>
      <c r="AJ27" s="216"/>
      <c r="AK27" s="217"/>
    </row>
    <row r="28" spans="1:37" ht="13.5" hidden="1">
      <c r="A28" s="107">
        <f t="shared" si="0"/>
        <v>0.00022999999999999998</v>
      </c>
      <c r="B28" s="108">
        <f t="shared" si="1"/>
        <v>22</v>
      </c>
      <c r="C28" s="109">
        <f t="shared" si="2"/>
        <v>0.00022999999999999998</v>
      </c>
      <c r="D28" s="110">
        <f t="shared" si="3"/>
        <v>22</v>
      </c>
      <c r="E28" s="107">
        <f t="shared" si="4"/>
        <v>0.00022999999999999998</v>
      </c>
      <c r="F28" s="108">
        <f t="shared" si="5"/>
        <v>22</v>
      </c>
      <c r="G28" s="109">
        <f t="shared" si="6"/>
        <v>0.00022999999999999998</v>
      </c>
      <c r="H28" s="110">
        <f t="shared" si="7"/>
        <v>22</v>
      </c>
      <c r="I28" s="107">
        <f t="shared" si="8"/>
        <v>0.00022999999999999998</v>
      </c>
      <c r="J28" s="108">
        <f t="shared" si="9"/>
        <v>22</v>
      </c>
      <c r="K28" s="109">
        <f t="shared" si="10"/>
        <v>0.00022999999999999998</v>
      </c>
      <c r="L28" s="110">
        <f t="shared" si="11"/>
        <v>22</v>
      </c>
      <c r="M28" s="107">
        <f t="shared" si="12"/>
        <v>0.00022999999999999998</v>
      </c>
      <c r="N28" s="110">
        <f t="shared" si="13"/>
        <v>22</v>
      </c>
      <c r="O28" s="131"/>
      <c r="P28" s="131"/>
      <c r="Q28" s="181"/>
      <c r="R28" s="174">
        <v>0.00022999999999999998</v>
      </c>
      <c r="S28" s="146"/>
      <c r="T28" s="91"/>
      <c r="U28" s="160"/>
      <c r="V28" s="182"/>
      <c r="W28" s="183">
        <f t="shared" si="14"/>
      </c>
      <c r="X28" s="184"/>
      <c r="Y28" s="196">
        <f t="shared" si="14"/>
      </c>
      <c r="Z28" s="182"/>
      <c r="AA28" s="183">
        <f t="shared" si="15"/>
      </c>
      <c r="AB28" s="184"/>
      <c r="AC28" s="196">
        <f t="shared" si="16"/>
      </c>
      <c r="AD28" s="182"/>
      <c r="AE28" s="183">
        <f t="shared" si="17"/>
      </c>
      <c r="AF28" s="184"/>
      <c r="AG28" s="196">
        <f t="shared" si="18"/>
      </c>
      <c r="AH28" s="182">
        <f t="shared" si="20"/>
        <v>0</v>
      </c>
      <c r="AI28" s="183">
        <f t="shared" si="19"/>
        <v>1</v>
      </c>
      <c r="AJ28" s="216"/>
      <c r="AK28" s="217"/>
    </row>
    <row r="29" spans="1:37" ht="13.5" hidden="1">
      <c r="A29" s="107">
        <f t="shared" si="0"/>
        <v>0.00023999999999999998</v>
      </c>
      <c r="B29" s="108">
        <f t="shared" si="1"/>
        <v>21</v>
      </c>
      <c r="C29" s="109">
        <f t="shared" si="2"/>
        <v>0.00023999999999999998</v>
      </c>
      <c r="D29" s="110">
        <f t="shared" si="3"/>
        <v>21</v>
      </c>
      <c r="E29" s="107">
        <f t="shared" si="4"/>
        <v>0.00023999999999999998</v>
      </c>
      <c r="F29" s="108">
        <f t="shared" si="5"/>
        <v>21</v>
      </c>
      <c r="G29" s="109">
        <f t="shared" si="6"/>
        <v>0.00023999999999999998</v>
      </c>
      <c r="H29" s="110">
        <f t="shared" si="7"/>
        <v>21</v>
      </c>
      <c r="I29" s="107">
        <f t="shared" si="8"/>
        <v>0.00023999999999999998</v>
      </c>
      <c r="J29" s="108">
        <f t="shared" si="9"/>
        <v>21</v>
      </c>
      <c r="K29" s="109">
        <f t="shared" si="10"/>
        <v>0.00023999999999999998</v>
      </c>
      <c r="L29" s="110">
        <f t="shared" si="11"/>
        <v>21</v>
      </c>
      <c r="M29" s="107">
        <f t="shared" si="12"/>
        <v>0.00023999999999999998</v>
      </c>
      <c r="N29" s="110">
        <f t="shared" si="13"/>
        <v>21</v>
      </c>
      <c r="O29" s="131"/>
      <c r="P29" s="131"/>
      <c r="Q29" s="181"/>
      <c r="R29" s="139">
        <v>0.00023999999999999998</v>
      </c>
      <c r="S29" s="146"/>
      <c r="T29" s="91"/>
      <c r="U29" s="160"/>
      <c r="V29" s="182"/>
      <c r="W29" s="183">
        <f t="shared" si="14"/>
      </c>
      <c r="X29" s="184"/>
      <c r="Y29" s="196">
        <f t="shared" si="14"/>
      </c>
      <c r="Z29" s="182"/>
      <c r="AA29" s="183">
        <f t="shared" si="15"/>
      </c>
      <c r="AB29" s="184"/>
      <c r="AC29" s="196">
        <f t="shared" si="16"/>
      </c>
      <c r="AD29" s="182"/>
      <c r="AE29" s="183">
        <f t="shared" si="17"/>
      </c>
      <c r="AF29" s="184"/>
      <c r="AG29" s="196">
        <f t="shared" si="18"/>
      </c>
      <c r="AH29" s="182">
        <f t="shared" si="20"/>
        <v>0</v>
      </c>
      <c r="AI29" s="183">
        <f t="shared" si="19"/>
        <v>1</v>
      </c>
      <c r="AJ29" s="216"/>
      <c r="AK29" s="217"/>
    </row>
    <row r="30" spans="1:37" ht="13.5" hidden="1">
      <c r="A30" s="107">
        <f t="shared" si="0"/>
        <v>0.00025</v>
      </c>
      <c r="B30" s="108">
        <f t="shared" si="1"/>
        <v>20</v>
      </c>
      <c r="C30" s="109">
        <f t="shared" si="2"/>
        <v>0.00025</v>
      </c>
      <c r="D30" s="110">
        <f t="shared" si="3"/>
        <v>20</v>
      </c>
      <c r="E30" s="107">
        <f t="shared" si="4"/>
        <v>0.00025</v>
      </c>
      <c r="F30" s="108">
        <f t="shared" si="5"/>
        <v>20</v>
      </c>
      <c r="G30" s="109">
        <f t="shared" si="6"/>
        <v>0.00025</v>
      </c>
      <c r="H30" s="110">
        <f t="shared" si="7"/>
        <v>20</v>
      </c>
      <c r="I30" s="107">
        <f t="shared" si="8"/>
        <v>0.00025</v>
      </c>
      <c r="J30" s="108">
        <f t="shared" si="9"/>
        <v>20</v>
      </c>
      <c r="K30" s="109">
        <f t="shared" si="10"/>
        <v>0.00025</v>
      </c>
      <c r="L30" s="110">
        <f t="shared" si="11"/>
        <v>20</v>
      </c>
      <c r="M30" s="107">
        <f t="shared" si="12"/>
        <v>0.00025</v>
      </c>
      <c r="N30" s="110">
        <f t="shared" si="13"/>
        <v>20</v>
      </c>
      <c r="O30" s="131"/>
      <c r="P30" s="131"/>
      <c r="Q30" s="185"/>
      <c r="R30" s="174">
        <v>0.00025</v>
      </c>
      <c r="S30" s="146"/>
      <c r="T30" s="91"/>
      <c r="U30" s="160"/>
      <c r="V30" s="182"/>
      <c r="W30" s="183">
        <f t="shared" si="14"/>
      </c>
      <c r="X30" s="184"/>
      <c r="Y30" s="196">
        <f t="shared" si="14"/>
      </c>
      <c r="Z30" s="182"/>
      <c r="AA30" s="183">
        <f t="shared" si="15"/>
      </c>
      <c r="AB30" s="184"/>
      <c r="AC30" s="196">
        <f t="shared" si="16"/>
      </c>
      <c r="AD30" s="182"/>
      <c r="AE30" s="183">
        <f t="shared" si="17"/>
      </c>
      <c r="AF30" s="184"/>
      <c r="AG30" s="196">
        <f t="shared" si="18"/>
      </c>
      <c r="AH30" s="182">
        <f t="shared" si="20"/>
        <v>0</v>
      </c>
      <c r="AI30" s="183">
        <f t="shared" si="19"/>
        <v>1</v>
      </c>
      <c r="AJ30" s="216"/>
      <c r="AK30" s="217"/>
    </row>
    <row r="31" spans="1:39" ht="13.5" hidden="1">
      <c r="A31" s="107">
        <f t="shared" si="0"/>
        <v>0.00026</v>
      </c>
      <c r="B31" s="108">
        <f t="shared" si="1"/>
        <v>19</v>
      </c>
      <c r="C31" s="109">
        <f t="shared" si="2"/>
        <v>0.00026</v>
      </c>
      <c r="D31" s="110">
        <f t="shared" si="3"/>
        <v>19</v>
      </c>
      <c r="E31" s="107">
        <f t="shared" si="4"/>
        <v>0.00026</v>
      </c>
      <c r="F31" s="108">
        <f t="shared" si="5"/>
        <v>19</v>
      </c>
      <c r="G31" s="109">
        <f t="shared" si="6"/>
        <v>0.00026</v>
      </c>
      <c r="H31" s="110">
        <f t="shared" si="7"/>
        <v>19</v>
      </c>
      <c r="I31" s="107">
        <f t="shared" si="8"/>
        <v>0.00026</v>
      </c>
      <c r="J31" s="108">
        <f t="shared" si="9"/>
        <v>19</v>
      </c>
      <c r="K31" s="109">
        <f t="shared" si="10"/>
        <v>0.00026</v>
      </c>
      <c r="L31" s="110">
        <f t="shared" si="11"/>
        <v>19</v>
      </c>
      <c r="M31" s="107">
        <f t="shared" si="12"/>
        <v>0.00026</v>
      </c>
      <c r="N31" s="110">
        <f t="shared" si="13"/>
        <v>19</v>
      </c>
      <c r="O31" s="131"/>
      <c r="P31" s="131"/>
      <c r="Q31" s="185"/>
      <c r="R31" s="139">
        <v>0.00026</v>
      </c>
      <c r="S31" s="146"/>
      <c r="T31" s="91"/>
      <c r="U31" s="160"/>
      <c r="V31" s="182"/>
      <c r="W31" s="183">
        <f t="shared" si="14"/>
      </c>
      <c r="X31" s="184"/>
      <c r="Y31" s="196">
        <f t="shared" si="14"/>
      </c>
      <c r="Z31" s="182"/>
      <c r="AA31" s="183">
        <f t="shared" si="15"/>
      </c>
      <c r="AB31" s="184"/>
      <c r="AC31" s="196">
        <f t="shared" si="16"/>
      </c>
      <c r="AD31" s="182"/>
      <c r="AE31" s="183">
        <f t="shared" si="17"/>
      </c>
      <c r="AF31" s="184"/>
      <c r="AG31" s="196">
        <f t="shared" si="18"/>
      </c>
      <c r="AH31" s="182">
        <f t="shared" si="20"/>
        <v>0</v>
      </c>
      <c r="AI31" s="183">
        <f t="shared" si="19"/>
        <v>1</v>
      </c>
      <c r="AJ31" s="216"/>
      <c r="AK31" s="217"/>
      <c r="AL31" s="46"/>
      <c r="AM31" s="46"/>
    </row>
    <row r="32" spans="1:39" ht="13.5" hidden="1">
      <c r="A32" s="107">
        <f t="shared" si="0"/>
        <v>0.00026999999999999995</v>
      </c>
      <c r="B32" s="108">
        <f t="shared" si="1"/>
        <v>18</v>
      </c>
      <c r="C32" s="109">
        <f t="shared" si="2"/>
        <v>0.00026999999999999995</v>
      </c>
      <c r="D32" s="110">
        <f t="shared" si="3"/>
        <v>18</v>
      </c>
      <c r="E32" s="107">
        <f t="shared" si="4"/>
        <v>0.00026999999999999995</v>
      </c>
      <c r="F32" s="108">
        <f t="shared" si="5"/>
        <v>18</v>
      </c>
      <c r="G32" s="109">
        <f t="shared" si="6"/>
        <v>0.00026999999999999995</v>
      </c>
      <c r="H32" s="110">
        <f t="shared" si="7"/>
        <v>18</v>
      </c>
      <c r="I32" s="107">
        <f t="shared" si="8"/>
        <v>0.00026999999999999995</v>
      </c>
      <c r="J32" s="108">
        <f t="shared" si="9"/>
        <v>18</v>
      </c>
      <c r="K32" s="109">
        <f t="shared" si="10"/>
        <v>0.00026999999999999995</v>
      </c>
      <c r="L32" s="110">
        <f t="shared" si="11"/>
        <v>18</v>
      </c>
      <c r="M32" s="107">
        <f t="shared" si="12"/>
        <v>0.00026999999999999995</v>
      </c>
      <c r="N32" s="110">
        <f t="shared" si="13"/>
        <v>18</v>
      </c>
      <c r="O32" s="131"/>
      <c r="P32" s="131"/>
      <c r="Q32" s="186"/>
      <c r="R32" s="174">
        <v>0.00026999999999999995</v>
      </c>
      <c r="S32" s="146"/>
      <c r="T32" s="91"/>
      <c r="U32" s="160"/>
      <c r="V32" s="182"/>
      <c r="W32" s="183">
        <f t="shared" si="14"/>
      </c>
      <c r="X32" s="184"/>
      <c r="Y32" s="196">
        <f t="shared" si="14"/>
      </c>
      <c r="Z32" s="182"/>
      <c r="AA32" s="183">
        <f t="shared" si="15"/>
      </c>
      <c r="AB32" s="184"/>
      <c r="AC32" s="196">
        <f t="shared" si="16"/>
      </c>
      <c r="AD32" s="182"/>
      <c r="AE32" s="183">
        <f t="shared" si="17"/>
      </c>
      <c r="AF32" s="184"/>
      <c r="AG32" s="196">
        <f t="shared" si="18"/>
      </c>
      <c r="AH32" s="182">
        <f t="shared" si="20"/>
        <v>0</v>
      </c>
      <c r="AI32" s="183">
        <f t="shared" si="19"/>
        <v>1</v>
      </c>
      <c r="AJ32" s="216"/>
      <c r="AK32" s="217"/>
      <c r="AL32" s="46"/>
      <c r="AM32" s="46"/>
    </row>
    <row r="33" spans="1:39" ht="13.5" customHeight="1" hidden="1">
      <c r="A33" s="107">
        <f t="shared" si="0"/>
        <v>0.0002799999999999999</v>
      </c>
      <c r="B33" s="108">
        <f t="shared" si="1"/>
        <v>17</v>
      </c>
      <c r="C33" s="109">
        <f t="shared" si="2"/>
        <v>0.0002799999999999999</v>
      </c>
      <c r="D33" s="110">
        <f t="shared" si="3"/>
        <v>17</v>
      </c>
      <c r="E33" s="107">
        <f t="shared" si="4"/>
        <v>0.0002799999999999999</v>
      </c>
      <c r="F33" s="108">
        <f t="shared" si="5"/>
        <v>17</v>
      </c>
      <c r="G33" s="109">
        <f t="shared" si="6"/>
        <v>0.0002799999999999999</v>
      </c>
      <c r="H33" s="110">
        <f t="shared" si="7"/>
        <v>17</v>
      </c>
      <c r="I33" s="107">
        <f t="shared" si="8"/>
        <v>0.0002799999999999999</v>
      </c>
      <c r="J33" s="108">
        <f t="shared" si="9"/>
        <v>17</v>
      </c>
      <c r="K33" s="109">
        <f t="shared" si="10"/>
        <v>0.0002799999999999999</v>
      </c>
      <c r="L33" s="110">
        <f t="shared" si="11"/>
        <v>17</v>
      </c>
      <c r="M33" s="107">
        <f t="shared" si="12"/>
        <v>0.0002799999999999999</v>
      </c>
      <c r="N33" s="110">
        <f t="shared" si="13"/>
        <v>17</v>
      </c>
      <c r="O33" s="131"/>
      <c r="P33" s="131"/>
      <c r="Q33" s="185"/>
      <c r="R33" s="139">
        <v>0.0002799999999999999</v>
      </c>
      <c r="S33" s="146"/>
      <c r="T33" s="91"/>
      <c r="U33" s="160"/>
      <c r="V33" s="182"/>
      <c r="W33" s="183">
        <f t="shared" si="14"/>
      </c>
      <c r="X33" s="184"/>
      <c r="Y33" s="196">
        <f t="shared" si="14"/>
      </c>
      <c r="Z33" s="182"/>
      <c r="AA33" s="183">
        <f t="shared" si="15"/>
      </c>
      <c r="AB33" s="184"/>
      <c r="AC33" s="196">
        <f t="shared" si="16"/>
      </c>
      <c r="AD33" s="182"/>
      <c r="AE33" s="183">
        <f t="shared" si="17"/>
      </c>
      <c r="AF33" s="184"/>
      <c r="AG33" s="196">
        <f t="shared" si="18"/>
      </c>
      <c r="AH33" s="182">
        <f t="shared" si="20"/>
        <v>0</v>
      </c>
      <c r="AI33" s="183">
        <f t="shared" si="19"/>
        <v>1</v>
      </c>
      <c r="AJ33" s="216"/>
      <c r="AK33" s="217"/>
      <c r="AL33" s="46"/>
      <c r="AM33" s="46"/>
    </row>
    <row r="34" spans="1:39" ht="13.5" hidden="1">
      <c r="A34" s="107">
        <f t="shared" si="0"/>
        <v>0.0002899999999999999</v>
      </c>
      <c r="B34" s="108">
        <f t="shared" si="1"/>
        <v>16</v>
      </c>
      <c r="C34" s="109">
        <f t="shared" si="2"/>
        <v>0.0002899999999999999</v>
      </c>
      <c r="D34" s="110">
        <f t="shared" si="3"/>
        <v>16</v>
      </c>
      <c r="E34" s="107">
        <f t="shared" si="4"/>
        <v>0.0002899999999999999</v>
      </c>
      <c r="F34" s="108">
        <f t="shared" si="5"/>
        <v>16</v>
      </c>
      <c r="G34" s="109">
        <f t="shared" si="6"/>
        <v>0.0002899999999999999</v>
      </c>
      <c r="H34" s="110">
        <f t="shared" si="7"/>
        <v>16</v>
      </c>
      <c r="I34" s="107">
        <f t="shared" si="8"/>
        <v>0.0002899999999999999</v>
      </c>
      <c r="J34" s="108">
        <f t="shared" si="9"/>
        <v>16</v>
      </c>
      <c r="K34" s="109">
        <f t="shared" si="10"/>
        <v>0.0002899999999999999</v>
      </c>
      <c r="L34" s="110">
        <f t="shared" si="11"/>
        <v>16</v>
      </c>
      <c r="M34" s="107">
        <f t="shared" si="12"/>
        <v>0.0002899999999999999</v>
      </c>
      <c r="N34" s="110">
        <f t="shared" si="13"/>
        <v>16</v>
      </c>
      <c r="O34" s="131"/>
      <c r="P34" s="131"/>
      <c r="Q34" s="185"/>
      <c r="R34" s="174">
        <v>0.0002899999999999999</v>
      </c>
      <c r="S34" s="146"/>
      <c r="T34" s="91"/>
      <c r="U34" s="160"/>
      <c r="V34" s="182"/>
      <c r="W34" s="183">
        <f t="shared" si="14"/>
      </c>
      <c r="X34" s="184"/>
      <c r="Y34" s="196">
        <f t="shared" si="14"/>
      </c>
      <c r="Z34" s="182"/>
      <c r="AA34" s="183">
        <f t="shared" si="15"/>
      </c>
      <c r="AB34" s="184"/>
      <c r="AC34" s="196">
        <f t="shared" si="16"/>
      </c>
      <c r="AD34" s="182"/>
      <c r="AE34" s="183">
        <f t="shared" si="17"/>
      </c>
      <c r="AF34" s="184"/>
      <c r="AG34" s="196">
        <f t="shared" si="18"/>
      </c>
      <c r="AH34" s="182">
        <f t="shared" si="20"/>
        <v>0</v>
      </c>
      <c r="AI34" s="183">
        <f t="shared" si="19"/>
        <v>1</v>
      </c>
      <c r="AJ34" s="216"/>
      <c r="AK34" s="217"/>
      <c r="AL34" s="46"/>
      <c r="AM34" s="46"/>
    </row>
    <row r="35" spans="1:39" ht="13.5" hidden="1">
      <c r="A35" s="107">
        <f t="shared" si="0"/>
        <v>0.00029999999999999987</v>
      </c>
      <c r="B35" s="108">
        <f t="shared" si="1"/>
        <v>15</v>
      </c>
      <c r="C35" s="109">
        <f t="shared" si="2"/>
        <v>0.00029999999999999987</v>
      </c>
      <c r="D35" s="110">
        <f t="shared" si="3"/>
        <v>15</v>
      </c>
      <c r="E35" s="107">
        <f t="shared" si="4"/>
        <v>0.00029999999999999987</v>
      </c>
      <c r="F35" s="108">
        <f t="shared" si="5"/>
        <v>15</v>
      </c>
      <c r="G35" s="109">
        <f t="shared" si="6"/>
        <v>0.00029999999999999987</v>
      </c>
      <c r="H35" s="110">
        <f t="shared" si="7"/>
        <v>15</v>
      </c>
      <c r="I35" s="107">
        <f t="shared" si="8"/>
        <v>0.00029999999999999987</v>
      </c>
      <c r="J35" s="108">
        <f t="shared" si="9"/>
        <v>15</v>
      </c>
      <c r="K35" s="109">
        <f t="shared" si="10"/>
        <v>0.00029999999999999987</v>
      </c>
      <c r="L35" s="110">
        <f t="shared" si="11"/>
        <v>15</v>
      </c>
      <c r="M35" s="107">
        <f t="shared" si="12"/>
        <v>0.00029999999999999987</v>
      </c>
      <c r="N35" s="110">
        <f t="shared" si="13"/>
        <v>15</v>
      </c>
      <c r="O35" s="131"/>
      <c r="P35" s="131"/>
      <c r="Q35" s="185"/>
      <c r="R35" s="139">
        <v>0.00029999999999999987</v>
      </c>
      <c r="S35" s="146"/>
      <c r="T35" s="91"/>
      <c r="U35" s="160"/>
      <c r="V35" s="182"/>
      <c r="W35" s="183">
        <f t="shared" si="14"/>
      </c>
      <c r="X35" s="184"/>
      <c r="Y35" s="196">
        <f t="shared" si="14"/>
      </c>
      <c r="Z35" s="182"/>
      <c r="AA35" s="183">
        <f t="shared" si="15"/>
      </c>
      <c r="AB35" s="184"/>
      <c r="AC35" s="196">
        <f t="shared" si="16"/>
      </c>
      <c r="AD35" s="182"/>
      <c r="AE35" s="183">
        <f t="shared" si="17"/>
      </c>
      <c r="AF35" s="184"/>
      <c r="AG35" s="196">
        <f t="shared" si="18"/>
      </c>
      <c r="AH35" s="182">
        <f t="shared" si="20"/>
        <v>0</v>
      </c>
      <c r="AI35" s="183">
        <f t="shared" si="19"/>
        <v>1</v>
      </c>
      <c r="AJ35" s="216"/>
      <c r="AK35" s="217"/>
      <c r="AL35" s="46"/>
      <c r="AM35" s="46"/>
    </row>
    <row r="36" spans="1:39" ht="13.5" hidden="1">
      <c r="A36" s="107">
        <f t="shared" si="0"/>
        <v>0.00030999999999999984</v>
      </c>
      <c r="B36" s="108">
        <f t="shared" si="1"/>
        <v>14</v>
      </c>
      <c r="C36" s="109">
        <f t="shared" si="2"/>
        <v>0.00030999999999999984</v>
      </c>
      <c r="D36" s="110">
        <f t="shared" si="3"/>
        <v>14</v>
      </c>
      <c r="E36" s="107">
        <f t="shared" si="4"/>
        <v>0.00030999999999999984</v>
      </c>
      <c r="F36" s="108">
        <f t="shared" si="5"/>
        <v>14</v>
      </c>
      <c r="G36" s="109">
        <f t="shared" si="6"/>
        <v>0.00030999999999999984</v>
      </c>
      <c r="H36" s="110">
        <f t="shared" si="7"/>
        <v>14</v>
      </c>
      <c r="I36" s="107">
        <f t="shared" si="8"/>
        <v>0.00030999999999999984</v>
      </c>
      <c r="J36" s="108">
        <f t="shared" si="9"/>
        <v>14</v>
      </c>
      <c r="K36" s="109">
        <f t="shared" si="10"/>
        <v>0.00030999999999999984</v>
      </c>
      <c r="L36" s="110">
        <f t="shared" si="11"/>
        <v>14</v>
      </c>
      <c r="M36" s="107">
        <f t="shared" si="12"/>
        <v>0.00030999999999999984</v>
      </c>
      <c r="N36" s="110">
        <f t="shared" si="13"/>
        <v>14</v>
      </c>
      <c r="O36" s="131"/>
      <c r="P36" s="131"/>
      <c r="Q36" s="185"/>
      <c r="R36" s="174">
        <v>0.00030999999999999984</v>
      </c>
      <c r="S36" s="146"/>
      <c r="T36" s="91"/>
      <c r="U36" s="160"/>
      <c r="V36" s="182"/>
      <c r="W36" s="183">
        <f t="shared" si="14"/>
      </c>
      <c r="X36" s="184"/>
      <c r="Y36" s="196">
        <f t="shared" si="14"/>
      </c>
      <c r="Z36" s="182"/>
      <c r="AA36" s="183">
        <f t="shared" si="15"/>
      </c>
      <c r="AB36" s="184"/>
      <c r="AC36" s="196">
        <f t="shared" si="16"/>
      </c>
      <c r="AD36" s="182"/>
      <c r="AE36" s="183">
        <f t="shared" si="17"/>
      </c>
      <c r="AF36" s="184"/>
      <c r="AG36" s="196">
        <f t="shared" si="18"/>
      </c>
      <c r="AH36" s="182">
        <f aca="true" t="shared" si="21" ref="AH36:AH41">V36+X36+Z36+AB36+AD36+AF36</f>
        <v>0</v>
      </c>
      <c r="AI36" s="183">
        <f t="shared" si="19"/>
        <v>1</v>
      </c>
      <c r="AJ36" s="218"/>
      <c r="AK36" s="217"/>
      <c r="AL36" s="46"/>
      <c r="AM36" s="46"/>
    </row>
    <row r="37" spans="1:39" ht="12.75" customHeight="1" hidden="1">
      <c r="A37" s="107">
        <f t="shared" si="0"/>
        <v>0.0003199999999999998</v>
      </c>
      <c r="B37" s="108">
        <f t="shared" si="1"/>
        <v>13</v>
      </c>
      <c r="C37" s="109">
        <f t="shared" si="2"/>
        <v>0.0003199999999999998</v>
      </c>
      <c r="D37" s="110">
        <f t="shared" si="3"/>
        <v>13</v>
      </c>
      <c r="E37" s="107">
        <f t="shared" si="4"/>
        <v>0.0003199999999999998</v>
      </c>
      <c r="F37" s="108">
        <f t="shared" si="5"/>
        <v>13</v>
      </c>
      <c r="G37" s="109">
        <f t="shared" si="6"/>
        <v>0.0003199999999999998</v>
      </c>
      <c r="H37" s="110">
        <f t="shared" si="7"/>
        <v>13</v>
      </c>
      <c r="I37" s="107">
        <f t="shared" si="8"/>
        <v>0.0003199999999999998</v>
      </c>
      <c r="J37" s="108">
        <f t="shared" si="9"/>
        <v>13</v>
      </c>
      <c r="K37" s="109">
        <f t="shared" si="10"/>
        <v>0.0003199999999999998</v>
      </c>
      <c r="L37" s="110">
        <f t="shared" si="11"/>
        <v>13</v>
      </c>
      <c r="M37" s="107">
        <f t="shared" si="12"/>
        <v>0.0003199999999999998</v>
      </c>
      <c r="N37" s="110">
        <f t="shared" si="13"/>
        <v>13</v>
      </c>
      <c r="O37" s="131"/>
      <c r="P37" s="131"/>
      <c r="Q37" s="185"/>
      <c r="R37" s="139">
        <v>0.0003199999999999998</v>
      </c>
      <c r="S37" s="146"/>
      <c r="T37" s="91"/>
      <c r="U37" s="160"/>
      <c r="V37" s="182"/>
      <c r="W37" s="183">
        <f t="shared" si="14"/>
      </c>
      <c r="X37" s="184"/>
      <c r="Y37" s="196">
        <f t="shared" si="14"/>
      </c>
      <c r="Z37" s="182"/>
      <c r="AA37" s="183">
        <f t="shared" si="15"/>
      </c>
      <c r="AB37" s="184"/>
      <c r="AC37" s="196">
        <f t="shared" si="16"/>
      </c>
      <c r="AD37" s="182"/>
      <c r="AE37" s="183">
        <f t="shared" si="17"/>
      </c>
      <c r="AF37" s="184"/>
      <c r="AG37" s="196">
        <f t="shared" si="18"/>
      </c>
      <c r="AH37" s="182">
        <f t="shared" si="21"/>
        <v>0</v>
      </c>
      <c r="AI37" s="183">
        <f t="shared" si="19"/>
        <v>1</v>
      </c>
      <c r="AJ37" s="218"/>
      <c r="AK37" s="219"/>
      <c r="AL37" s="46"/>
      <c r="AM37" s="46"/>
    </row>
    <row r="38" spans="1:37" ht="13.5" hidden="1">
      <c r="A38" s="107">
        <f t="shared" si="0"/>
        <v>0.0003299999999999998</v>
      </c>
      <c r="B38" s="108">
        <f t="shared" si="1"/>
        <v>12</v>
      </c>
      <c r="C38" s="109">
        <f t="shared" si="2"/>
        <v>0.0003299999999999998</v>
      </c>
      <c r="D38" s="110">
        <f t="shared" si="3"/>
        <v>12</v>
      </c>
      <c r="E38" s="107">
        <f t="shared" si="4"/>
        <v>0.0003299999999999998</v>
      </c>
      <c r="F38" s="108">
        <f t="shared" si="5"/>
        <v>12</v>
      </c>
      <c r="G38" s="109">
        <f t="shared" si="6"/>
        <v>0.0003299999999999998</v>
      </c>
      <c r="H38" s="110">
        <f t="shared" si="7"/>
        <v>12</v>
      </c>
      <c r="I38" s="107">
        <f t="shared" si="8"/>
        <v>0.0003299999999999998</v>
      </c>
      <c r="J38" s="108">
        <f t="shared" si="9"/>
        <v>12</v>
      </c>
      <c r="K38" s="109">
        <f t="shared" si="10"/>
        <v>0.0003299999999999998</v>
      </c>
      <c r="L38" s="110">
        <f t="shared" si="11"/>
        <v>12</v>
      </c>
      <c r="M38" s="107">
        <f t="shared" si="12"/>
        <v>0.0003299999999999998</v>
      </c>
      <c r="N38" s="110">
        <f t="shared" si="13"/>
        <v>12</v>
      </c>
      <c r="O38" s="131"/>
      <c r="P38" s="131"/>
      <c r="Q38" s="185"/>
      <c r="R38" s="174">
        <v>0.0003299999999999998</v>
      </c>
      <c r="S38" s="146"/>
      <c r="T38" s="91"/>
      <c r="U38" s="160"/>
      <c r="V38" s="182"/>
      <c r="W38" s="183">
        <f t="shared" si="14"/>
      </c>
      <c r="X38" s="184"/>
      <c r="Y38" s="196">
        <f t="shared" si="14"/>
      </c>
      <c r="Z38" s="182"/>
      <c r="AA38" s="183">
        <f t="shared" si="15"/>
      </c>
      <c r="AB38" s="184"/>
      <c r="AC38" s="196">
        <f t="shared" si="16"/>
      </c>
      <c r="AD38" s="182"/>
      <c r="AE38" s="183">
        <f t="shared" si="17"/>
      </c>
      <c r="AF38" s="184"/>
      <c r="AG38" s="196">
        <f t="shared" si="18"/>
      </c>
      <c r="AH38" s="182">
        <f t="shared" si="21"/>
        <v>0</v>
      </c>
      <c r="AI38" s="183">
        <f t="shared" si="19"/>
        <v>1</v>
      </c>
      <c r="AJ38" s="218"/>
      <c r="AK38" s="217"/>
    </row>
    <row r="39" spans="1:37" ht="13.5" hidden="1">
      <c r="A39" s="107">
        <f t="shared" si="0"/>
        <v>0.00033999999999999975</v>
      </c>
      <c r="B39" s="108">
        <f t="shared" si="1"/>
        <v>11</v>
      </c>
      <c r="C39" s="109">
        <f t="shared" si="2"/>
        <v>0.00033999999999999975</v>
      </c>
      <c r="D39" s="110">
        <f t="shared" si="3"/>
        <v>11</v>
      </c>
      <c r="E39" s="107">
        <f t="shared" si="4"/>
        <v>0.00033999999999999975</v>
      </c>
      <c r="F39" s="108">
        <f t="shared" si="5"/>
        <v>11</v>
      </c>
      <c r="G39" s="109">
        <f t="shared" si="6"/>
        <v>0.00033999999999999975</v>
      </c>
      <c r="H39" s="110">
        <f t="shared" si="7"/>
        <v>11</v>
      </c>
      <c r="I39" s="107">
        <f t="shared" si="8"/>
        <v>0.00033999999999999975</v>
      </c>
      <c r="J39" s="108">
        <f t="shared" si="9"/>
        <v>11</v>
      </c>
      <c r="K39" s="109">
        <f t="shared" si="10"/>
        <v>0.00033999999999999975</v>
      </c>
      <c r="L39" s="110">
        <f t="shared" si="11"/>
        <v>11</v>
      </c>
      <c r="M39" s="107">
        <f t="shared" si="12"/>
        <v>0.00033999999999999975</v>
      </c>
      <c r="N39" s="110">
        <f t="shared" si="13"/>
        <v>11</v>
      </c>
      <c r="O39" s="131"/>
      <c r="P39" s="131"/>
      <c r="Q39" s="185"/>
      <c r="R39" s="139">
        <v>0.00033999999999999975</v>
      </c>
      <c r="S39" s="146"/>
      <c r="T39" s="91"/>
      <c r="U39" s="160"/>
      <c r="V39" s="182"/>
      <c r="W39" s="183">
        <f t="shared" si="14"/>
      </c>
      <c r="X39" s="184"/>
      <c r="Y39" s="196">
        <f t="shared" si="14"/>
      </c>
      <c r="Z39" s="182"/>
      <c r="AA39" s="183">
        <f t="shared" si="15"/>
      </c>
      <c r="AB39" s="184"/>
      <c r="AC39" s="196">
        <f t="shared" si="16"/>
      </c>
      <c r="AD39" s="182"/>
      <c r="AE39" s="183">
        <f t="shared" si="17"/>
      </c>
      <c r="AF39" s="184"/>
      <c r="AG39" s="196">
        <f t="shared" si="18"/>
      </c>
      <c r="AH39" s="182">
        <f t="shared" si="21"/>
        <v>0</v>
      </c>
      <c r="AI39" s="183">
        <f t="shared" si="19"/>
        <v>1</v>
      </c>
      <c r="AJ39" s="218"/>
      <c r="AK39" s="217"/>
    </row>
    <row r="40" spans="1:37" ht="13.5" hidden="1">
      <c r="A40" s="107">
        <f t="shared" si="0"/>
        <v>0.0003499999999999997</v>
      </c>
      <c r="B40" s="108">
        <f t="shared" si="1"/>
        <v>10</v>
      </c>
      <c r="C40" s="109">
        <f t="shared" si="2"/>
        <v>0.0003499999999999997</v>
      </c>
      <c r="D40" s="110">
        <f t="shared" si="3"/>
        <v>10</v>
      </c>
      <c r="E40" s="107">
        <f t="shared" si="4"/>
        <v>0.0003499999999999997</v>
      </c>
      <c r="F40" s="108">
        <f t="shared" si="5"/>
        <v>10</v>
      </c>
      <c r="G40" s="109">
        <f t="shared" si="6"/>
        <v>0.0003499999999999997</v>
      </c>
      <c r="H40" s="110">
        <f t="shared" si="7"/>
        <v>10</v>
      </c>
      <c r="I40" s="107">
        <f t="shared" si="8"/>
        <v>0.0003499999999999997</v>
      </c>
      <c r="J40" s="108">
        <f t="shared" si="9"/>
        <v>10</v>
      </c>
      <c r="K40" s="109">
        <f t="shared" si="10"/>
        <v>0.0003499999999999997</v>
      </c>
      <c r="L40" s="110">
        <f t="shared" si="11"/>
        <v>10</v>
      </c>
      <c r="M40" s="107">
        <f t="shared" si="12"/>
        <v>0.0003499999999999997</v>
      </c>
      <c r="N40" s="110">
        <f t="shared" si="13"/>
        <v>10</v>
      </c>
      <c r="O40" s="131"/>
      <c r="P40" s="131"/>
      <c r="Q40" s="185"/>
      <c r="R40" s="174">
        <v>0.0003499999999999997</v>
      </c>
      <c r="S40" s="146"/>
      <c r="T40" s="91"/>
      <c r="U40" s="160"/>
      <c r="V40" s="182"/>
      <c r="W40" s="183">
        <f>IF(V40="","",RANK(V40,V$6:V$50))</f>
      </c>
      <c r="X40" s="184"/>
      <c r="Y40" s="196">
        <f>IF(X40="","",RANK(X40,X$6:X$50))</f>
      </c>
      <c r="Z40" s="182"/>
      <c r="AA40" s="183">
        <f t="shared" si="15"/>
      </c>
      <c r="AB40" s="184"/>
      <c r="AC40" s="196">
        <f t="shared" si="16"/>
      </c>
      <c r="AD40" s="182"/>
      <c r="AE40" s="183">
        <f t="shared" si="17"/>
      </c>
      <c r="AF40" s="184"/>
      <c r="AG40" s="196">
        <f t="shared" si="18"/>
      </c>
      <c r="AH40" s="182">
        <f t="shared" si="21"/>
        <v>0</v>
      </c>
      <c r="AI40" s="183">
        <f t="shared" si="19"/>
        <v>1</v>
      </c>
      <c r="AJ40" s="218"/>
      <c r="AK40" s="217"/>
    </row>
    <row r="41" spans="1:37" ht="13.5" hidden="1">
      <c r="A41" s="107">
        <f t="shared" si="0"/>
        <v>0.0003599999999999997</v>
      </c>
      <c r="B41" s="108">
        <f t="shared" si="1"/>
        <v>9</v>
      </c>
      <c r="C41" s="109">
        <f t="shared" si="2"/>
        <v>0.0003599999999999997</v>
      </c>
      <c r="D41" s="110">
        <f t="shared" si="3"/>
        <v>9</v>
      </c>
      <c r="E41" s="107">
        <f t="shared" si="4"/>
        <v>0.0003599999999999997</v>
      </c>
      <c r="F41" s="108">
        <f t="shared" si="5"/>
        <v>9</v>
      </c>
      <c r="G41" s="109">
        <f t="shared" si="6"/>
        <v>0.0003599999999999997</v>
      </c>
      <c r="H41" s="110">
        <f t="shared" si="7"/>
        <v>9</v>
      </c>
      <c r="I41" s="107">
        <f t="shared" si="8"/>
        <v>0.0003599999999999997</v>
      </c>
      <c r="J41" s="108">
        <f t="shared" si="9"/>
        <v>9</v>
      </c>
      <c r="K41" s="109">
        <f t="shared" si="10"/>
        <v>0.0003599999999999997</v>
      </c>
      <c r="L41" s="110">
        <f t="shared" si="11"/>
        <v>9</v>
      </c>
      <c r="M41" s="107">
        <f t="shared" si="12"/>
        <v>0.0003599999999999997</v>
      </c>
      <c r="N41" s="110">
        <f t="shared" si="13"/>
        <v>9</v>
      </c>
      <c r="O41" s="131"/>
      <c r="P41" s="131"/>
      <c r="Q41" s="185"/>
      <c r="R41" s="139">
        <v>0.0003599999999999997</v>
      </c>
      <c r="S41" s="146"/>
      <c r="T41" s="91"/>
      <c r="U41" s="160"/>
      <c r="V41" s="182"/>
      <c r="W41" s="183">
        <f>IF(V41="","",RANK(V41,V$6:V$50))</f>
      </c>
      <c r="X41" s="184"/>
      <c r="Y41" s="196">
        <f>IF(X41="","",RANK(X41,X$6:X$50))</f>
      </c>
      <c r="Z41" s="182"/>
      <c r="AA41" s="183">
        <f t="shared" si="15"/>
      </c>
      <c r="AB41" s="184"/>
      <c r="AC41" s="196">
        <f t="shared" si="16"/>
      </c>
      <c r="AD41" s="182"/>
      <c r="AE41" s="183">
        <f t="shared" si="17"/>
      </c>
      <c r="AF41" s="184"/>
      <c r="AG41" s="196">
        <f t="shared" si="18"/>
      </c>
      <c r="AH41" s="182">
        <f t="shared" si="21"/>
        <v>0</v>
      </c>
      <c r="AI41" s="183">
        <f t="shared" si="19"/>
        <v>1</v>
      </c>
      <c r="AJ41" s="218"/>
      <c r="AK41" s="217"/>
    </row>
    <row r="42" spans="1:37" ht="13.5" hidden="1">
      <c r="A42" s="107">
        <f t="shared" si="0"/>
        <v>0.00036999999999999967</v>
      </c>
      <c r="B42" s="108">
        <f t="shared" si="1"/>
        <v>8</v>
      </c>
      <c r="C42" s="109">
        <f t="shared" si="2"/>
        <v>0.00036999999999999967</v>
      </c>
      <c r="D42" s="110">
        <f t="shared" si="3"/>
        <v>8</v>
      </c>
      <c r="E42" s="107">
        <f t="shared" si="4"/>
        <v>0.00036999999999999967</v>
      </c>
      <c r="F42" s="108">
        <f t="shared" si="5"/>
        <v>8</v>
      </c>
      <c r="G42" s="109">
        <f t="shared" si="6"/>
        <v>0.00036999999999999967</v>
      </c>
      <c r="H42" s="110">
        <f t="shared" si="7"/>
        <v>8</v>
      </c>
      <c r="I42" s="107">
        <f t="shared" si="8"/>
        <v>0.00036999999999999967</v>
      </c>
      <c r="J42" s="108">
        <f t="shared" si="9"/>
        <v>8</v>
      </c>
      <c r="K42" s="109">
        <f t="shared" si="10"/>
        <v>0.00036999999999999967</v>
      </c>
      <c r="L42" s="110">
        <f t="shared" si="11"/>
        <v>8</v>
      </c>
      <c r="M42" s="107">
        <f t="shared" si="12"/>
        <v>0.00036999999999999967</v>
      </c>
      <c r="N42" s="110">
        <f t="shared" si="13"/>
        <v>8</v>
      </c>
      <c r="O42" s="131"/>
      <c r="P42" s="131"/>
      <c r="Q42" s="185"/>
      <c r="R42" s="174">
        <v>0.00036999999999999967</v>
      </c>
      <c r="S42" s="146"/>
      <c r="T42" s="146"/>
      <c r="U42" s="160"/>
      <c r="V42" s="182"/>
      <c r="W42" s="183">
        <f aca="true" t="shared" si="22" ref="W42:W49">IF(V42="","",RANK(V42,V$6:V$50))</f>
      </c>
      <c r="X42" s="184"/>
      <c r="Y42" s="196">
        <f aca="true" t="shared" si="23" ref="Y42:Y49">IF(X42="","",RANK(X42,X$6:X$50))</f>
      </c>
      <c r="Z42" s="182"/>
      <c r="AA42" s="183">
        <f aca="true" t="shared" si="24" ref="AA42:AA49">IF(Z42="","",RANK(Z42,Z$6:Z$50))</f>
      </c>
      <c r="AB42" s="184"/>
      <c r="AC42" s="196">
        <f aca="true" t="shared" si="25" ref="AC42:AC49">IF(AB42="","",RANK(AB42,AB$6:AB$50))</f>
      </c>
      <c r="AD42" s="182"/>
      <c r="AE42" s="183">
        <f aca="true" t="shared" si="26" ref="AE42:AE49">IF(AD42="","",RANK(AD42,AD$6:AD$50))</f>
      </c>
      <c r="AF42" s="184"/>
      <c r="AG42" s="196">
        <f aca="true" t="shared" si="27" ref="AG42:AG49">IF(AF42="","",RANK(AF42,AF$6:AF$50))</f>
      </c>
      <c r="AH42" s="182">
        <f aca="true" t="shared" si="28" ref="AH42:AH49">V42+X42+Z42+AB42+AD42+AF42</f>
        <v>0</v>
      </c>
      <c r="AI42" s="183">
        <f aca="true" t="shared" si="29" ref="AI42:AI49">RANK(AH42,AH$6:AH$50)</f>
        <v>1</v>
      </c>
      <c r="AJ42" s="218"/>
      <c r="AK42" s="217"/>
    </row>
    <row r="43" spans="1:37" ht="13.5" hidden="1">
      <c r="A43" s="107">
        <f t="shared" si="0"/>
        <v>0.00037999999999999964</v>
      </c>
      <c r="B43" s="108">
        <f t="shared" si="1"/>
        <v>7</v>
      </c>
      <c r="C43" s="109">
        <f t="shared" si="2"/>
        <v>0.00037999999999999964</v>
      </c>
      <c r="D43" s="110">
        <f t="shared" si="3"/>
        <v>7</v>
      </c>
      <c r="E43" s="107">
        <f t="shared" si="4"/>
        <v>0.00037999999999999964</v>
      </c>
      <c r="F43" s="108">
        <f t="shared" si="5"/>
        <v>7</v>
      </c>
      <c r="G43" s="109">
        <f t="shared" si="6"/>
        <v>0.00037999999999999964</v>
      </c>
      <c r="H43" s="110">
        <f t="shared" si="7"/>
        <v>7</v>
      </c>
      <c r="I43" s="107">
        <f t="shared" si="8"/>
        <v>0.00037999999999999964</v>
      </c>
      <c r="J43" s="108">
        <f t="shared" si="9"/>
        <v>7</v>
      </c>
      <c r="K43" s="109">
        <f t="shared" si="10"/>
        <v>0.00037999999999999964</v>
      </c>
      <c r="L43" s="110">
        <f t="shared" si="11"/>
        <v>7</v>
      </c>
      <c r="M43" s="107">
        <f t="shared" si="12"/>
        <v>0.00037999999999999964</v>
      </c>
      <c r="N43" s="110">
        <f t="shared" si="13"/>
        <v>7</v>
      </c>
      <c r="O43" s="131"/>
      <c r="P43" s="131"/>
      <c r="Q43" s="185"/>
      <c r="R43" s="139">
        <v>0.00037999999999999964</v>
      </c>
      <c r="S43" s="187"/>
      <c r="T43" s="187"/>
      <c r="U43" s="187"/>
      <c r="V43" s="182"/>
      <c r="W43" s="183">
        <f t="shared" si="22"/>
      </c>
      <c r="X43" s="184"/>
      <c r="Y43" s="196">
        <f t="shared" si="23"/>
      </c>
      <c r="Z43" s="182"/>
      <c r="AA43" s="183">
        <f t="shared" si="24"/>
      </c>
      <c r="AB43" s="184"/>
      <c r="AC43" s="196">
        <f t="shared" si="25"/>
      </c>
      <c r="AD43" s="182"/>
      <c r="AE43" s="183">
        <f t="shared" si="26"/>
      </c>
      <c r="AF43" s="184"/>
      <c r="AG43" s="196">
        <f t="shared" si="27"/>
      </c>
      <c r="AH43" s="182">
        <f t="shared" si="28"/>
        <v>0</v>
      </c>
      <c r="AI43" s="183">
        <f t="shared" si="29"/>
        <v>1</v>
      </c>
      <c r="AJ43" s="218"/>
      <c r="AK43" s="217"/>
    </row>
    <row r="44" spans="1:37" ht="13.5" hidden="1">
      <c r="A44" s="107">
        <f t="shared" si="0"/>
        <v>0.0003899999999999996</v>
      </c>
      <c r="B44" s="108">
        <f t="shared" si="1"/>
        <v>6</v>
      </c>
      <c r="C44" s="109">
        <f t="shared" si="2"/>
        <v>0.0003899999999999996</v>
      </c>
      <c r="D44" s="110">
        <f t="shared" si="3"/>
        <v>6</v>
      </c>
      <c r="E44" s="107">
        <f t="shared" si="4"/>
        <v>0.0003899999999999996</v>
      </c>
      <c r="F44" s="108">
        <f t="shared" si="5"/>
        <v>6</v>
      </c>
      <c r="G44" s="109">
        <f t="shared" si="6"/>
        <v>0.0003899999999999996</v>
      </c>
      <c r="H44" s="110">
        <f t="shared" si="7"/>
        <v>6</v>
      </c>
      <c r="I44" s="107">
        <f t="shared" si="8"/>
        <v>0.0003899999999999996</v>
      </c>
      <c r="J44" s="108">
        <f t="shared" si="9"/>
        <v>6</v>
      </c>
      <c r="K44" s="109">
        <f t="shared" si="10"/>
        <v>0.0003899999999999996</v>
      </c>
      <c r="L44" s="110">
        <f t="shared" si="11"/>
        <v>6</v>
      </c>
      <c r="M44" s="107">
        <f t="shared" si="12"/>
        <v>0.0003899999999999996</v>
      </c>
      <c r="N44" s="110">
        <f t="shared" si="13"/>
        <v>6</v>
      </c>
      <c r="O44" s="131"/>
      <c r="P44" s="131"/>
      <c r="Q44" s="185"/>
      <c r="R44" s="174">
        <v>0.0003899999999999996</v>
      </c>
      <c r="S44" s="187"/>
      <c r="T44" s="187"/>
      <c r="U44" s="187"/>
      <c r="V44" s="182"/>
      <c r="W44" s="183">
        <f t="shared" si="22"/>
      </c>
      <c r="X44" s="184"/>
      <c r="Y44" s="196">
        <f t="shared" si="23"/>
      </c>
      <c r="Z44" s="182"/>
      <c r="AA44" s="183">
        <f t="shared" si="24"/>
      </c>
      <c r="AB44" s="184"/>
      <c r="AC44" s="196">
        <f t="shared" si="25"/>
      </c>
      <c r="AD44" s="182"/>
      <c r="AE44" s="183">
        <f t="shared" si="26"/>
      </c>
      <c r="AF44" s="184"/>
      <c r="AG44" s="196">
        <f t="shared" si="27"/>
      </c>
      <c r="AH44" s="182">
        <f t="shared" si="28"/>
        <v>0</v>
      </c>
      <c r="AI44" s="183">
        <f t="shared" si="29"/>
        <v>1</v>
      </c>
      <c r="AJ44" s="218"/>
      <c r="AK44" s="217"/>
    </row>
    <row r="45" spans="1:37" ht="13.5" hidden="1">
      <c r="A45" s="107">
        <f t="shared" si="0"/>
        <v>0.0003999999999999996</v>
      </c>
      <c r="B45" s="108">
        <f t="shared" si="1"/>
        <v>5</v>
      </c>
      <c r="C45" s="109">
        <f t="shared" si="2"/>
        <v>0.0003999999999999996</v>
      </c>
      <c r="D45" s="110">
        <f t="shared" si="3"/>
        <v>5</v>
      </c>
      <c r="E45" s="107">
        <f t="shared" si="4"/>
        <v>0.0003999999999999996</v>
      </c>
      <c r="F45" s="108">
        <f t="shared" si="5"/>
        <v>5</v>
      </c>
      <c r="G45" s="109">
        <f t="shared" si="6"/>
        <v>0.0003999999999999996</v>
      </c>
      <c r="H45" s="110">
        <f t="shared" si="7"/>
        <v>5</v>
      </c>
      <c r="I45" s="107">
        <f t="shared" si="8"/>
        <v>0.0003999999999999996</v>
      </c>
      <c r="J45" s="108">
        <f t="shared" si="9"/>
        <v>5</v>
      </c>
      <c r="K45" s="109">
        <f t="shared" si="10"/>
        <v>0.0003999999999999996</v>
      </c>
      <c r="L45" s="110">
        <f t="shared" si="11"/>
        <v>5</v>
      </c>
      <c r="M45" s="107">
        <f t="shared" si="12"/>
        <v>0.0003999999999999996</v>
      </c>
      <c r="N45" s="110">
        <f t="shared" si="13"/>
        <v>5</v>
      </c>
      <c r="O45" s="131"/>
      <c r="P45" s="131"/>
      <c r="Q45" s="188"/>
      <c r="R45" s="139">
        <v>0.0003999999999999996</v>
      </c>
      <c r="S45" s="187"/>
      <c r="T45" s="187"/>
      <c r="U45" s="187"/>
      <c r="V45" s="182"/>
      <c r="W45" s="183">
        <f t="shared" si="22"/>
      </c>
      <c r="X45" s="184"/>
      <c r="Y45" s="196">
        <f t="shared" si="23"/>
      </c>
      <c r="Z45" s="182"/>
      <c r="AA45" s="183">
        <f t="shared" si="24"/>
      </c>
      <c r="AB45" s="184"/>
      <c r="AC45" s="196">
        <f t="shared" si="25"/>
      </c>
      <c r="AD45" s="182"/>
      <c r="AE45" s="183">
        <f t="shared" si="26"/>
      </c>
      <c r="AF45" s="184"/>
      <c r="AG45" s="196">
        <f t="shared" si="27"/>
      </c>
      <c r="AH45" s="182">
        <f t="shared" si="28"/>
        <v>0</v>
      </c>
      <c r="AI45" s="183">
        <f t="shared" si="29"/>
        <v>1</v>
      </c>
      <c r="AJ45" s="218"/>
      <c r="AK45" s="217"/>
    </row>
    <row r="46" spans="1:37" ht="13.5" hidden="1">
      <c r="A46" s="107">
        <f t="shared" si="0"/>
        <v>0.00040999999999999956</v>
      </c>
      <c r="B46" s="108">
        <f t="shared" si="1"/>
        <v>4</v>
      </c>
      <c r="C46" s="109">
        <f t="shared" si="2"/>
        <v>0.00040999999999999956</v>
      </c>
      <c r="D46" s="110">
        <f t="shared" si="3"/>
        <v>4</v>
      </c>
      <c r="E46" s="107">
        <f t="shared" si="4"/>
        <v>0.00040999999999999956</v>
      </c>
      <c r="F46" s="108">
        <f t="shared" si="5"/>
        <v>4</v>
      </c>
      <c r="G46" s="109">
        <f t="shared" si="6"/>
        <v>0.00040999999999999956</v>
      </c>
      <c r="H46" s="110">
        <f t="shared" si="7"/>
        <v>4</v>
      </c>
      <c r="I46" s="107">
        <f t="shared" si="8"/>
        <v>0.00040999999999999956</v>
      </c>
      <c r="J46" s="108">
        <f t="shared" si="9"/>
        <v>4</v>
      </c>
      <c r="K46" s="109">
        <f t="shared" si="10"/>
        <v>0.00040999999999999956</v>
      </c>
      <c r="L46" s="110">
        <f t="shared" si="11"/>
        <v>4</v>
      </c>
      <c r="M46" s="107">
        <f t="shared" si="12"/>
        <v>0.00040999999999999956</v>
      </c>
      <c r="N46" s="110">
        <f t="shared" si="13"/>
        <v>4</v>
      </c>
      <c r="O46" s="131"/>
      <c r="P46" s="131"/>
      <c r="Q46" s="188"/>
      <c r="R46" s="174">
        <v>0.00040999999999999956</v>
      </c>
      <c r="S46" s="187"/>
      <c r="T46" s="187"/>
      <c r="U46" s="187"/>
      <c r="V46" s="182"/>
      <c r="W46" s="183">
        <f t="shared" si="22"/>
      </c>
      <c r="X46" s="184"/>
      <c r="Y46" s="196">
        <f t="shared" si="23"/>
      </c>
      <c r="Z46" s="182"/>
      <c r="AA46" s="183">
        <f t="shared" si="24"/>
      </c>
      <c r="AB46" s="184"/>
      <c r="AC46" s="196">
        <f t="shared" si="25"/>
      </c>
      <c r="AD46" s="182"/>
      <c r="AE46" s="183">
        <f t="shared" si="26"/>
      </c>
      <c r="AF46" s="184"/>
      <c r="AG46" s="196">
        <f t="shared" si="27"/>
      </c>
      <c r="AH46" s="182">
        <f t="shared" si="28"/>
        <v>0</v>
      </c>
      <c r="AI46" s="183">
        <f t="shared" si="29"/>
        <v>1</v>
      </c>
      <c r="AJ46" s="218"/>
      <c r="AK46" s="217"/>
    </row>
    <row r="47" spans="1:37" ht="13.5" hidden="1">
      <c r="A47" s="107">
        <f t="shared" si="0"/>
        <v>0.00041999999999999953</v>
      </c>
      <c r="B47" s="108">
        <f t="shared" si="1"/>
        <v>3</v>
      </c>
      <c r="C47" s="109">
        <f t="shared" si="2"/>
        <v>0.00041999999999999953</v>
      </c>
      <c r="D47" s="110">
        <f t="shared" si="3"/>
        <v>3</v>
      </c>
      <c r="E47" s="107">
        <f t="shared" si="4"/>
        <v>0.00041999999999999953</v>
      </c>
      <c r="F47" s="108">
        <f t="shared" si="5"/>
        <v>3</v>
      </c>
      <c r="G47" s="109">
        <f t="shared" si="6"/>
        <v>0.00041999999999999953</v>
      </c>
      <c r="H47" s="110">
        <f t="shared" si="7"/>
        <v>3</v>
      </c>
      <c r="I47" s="107">
        <f t="shared" si="8"/>
        <v>0.00041999999999999953</v>
      </c>
      <c r="J47" s="108">
        <f t="shared" si="9"/>
        <v>3</v>
      </c>
      <c r="K47" s="109">
        <f t="shared" si="10"/>
        <v>0.00041999999999999953</v>
      </c>
      <c r="L47" s="110">
        <f t="shared" si="11"/>
        <v>3</v>
      </c>
      <c r="M47" s="107">
        <f t="shared" si="12"/>
        <v>0.00041999999999999953</v>
      </c>
      <c r="N47" s="110">
        <f t="shared" si="13"/>
        <v>3</v>
      </c>
      <c r="O47" s="131"/>
      <c r="P47" s="131"/>
      <c r="Q47" s="188"/>
      <c r="R47" s="139">
        <v>0.00041999999999999953</v>
      </c>
      <c r="S47" s="187"/>
      <c r="T47" s="187"/>
      <c r="U47" s="187"/>
      <c r="V47" s="182"/>
      <c r="W47" s="183">
        <f t="shared" si="22"/>
      </c>
      <c r="X47" s="184"/>
      <c r="Y47" s="196">
        <f t="shared" si="23"/>
      </c>
      <c r="Z47" s="182"/>
      <c r="AA47" s="183">
        <f t="shared" si="24"/>
      </c>
      <c r="AB47" s="184"/>
      <c r="AC47" s="196">
        <f t="shared" si="25"/>
      </c>
      <c r="AD47" s="182"/>
      <c r="AE47" s="183">
        <f t="shared" si="26"/>
      </c>
      <c r="AF47" s="184"/>
      <c r="AG47" s="196">
        <f t="shared" si="27"/>
      </c>
      <c r="AH47" s="182">
        <f t="shared" si="28"/>
        <v>0</v>
      </c>
      <c r="AI47" s="183">
        <f t="shared" si="29"/>
        <v>1</v>
      </c>
      <c r="AJ47" s="218"/>
      <c r="AK47" s="217"/>
    </row>
    <row r="48" spans="1:37" ht="13.5" hidden="1">
      <c r="A48" s="107">
        <f t="shared" si="0"/>
        <v>0.0004299999999999995</v>
      </c>
      <c r="B48" s="108">
        <f t="shared" si="1"/>
        <v>2</v>
      </c>
      <c r="C48" s="109">
        <f t="shared" si="2"/>
        <v>0.0004299999999999995</v>
      </c>
      <c r="D48" s="110">
        <f t="shared" si="3"/>
        <v>2</v>
      </c>
      <c r="E48" s="107">
        <f t="shared" si="4"/>
        <v>0.0004299999999999995</v>
      </c>
      <c r="F48" s="108">
        <f t="shared" si="5"/>
        <v>2</v>
      </c>
      <c r="G48" s="109">
        <f t="shared" si="6"/>
        <v>0.0004299999999999995</v>
      </c>
      <c r="H48" s="110">
        <f t="shared" si="7"/>
        <v>2</v>
      </c>
      <c r="I48" s="107">
        <f t="shared" si="8"/>
        <v>0.0004299999999999995</v>
      </c>
      <c r="J48" s="108">
        <f t="shared" si="9"/>
        <v>2</v>
      </c>
      <c r="K48" s="109">
        <f t="shared" si="10"/>
        <v>0.0004299999999999995</v>
      </c>
      <c r="L48" s="110">
        <f t="shared" si="11"/>
        <v>2</v>
      </c>
      <c r="M48" s="107">
        <f t="shared" si="12"/>
        <v>0.0004299999999999995</v>
      </c>
      <c r="N48" s="110">
        <f t="shared" si="13"/>
        <v>2</v>
      </c>
      <c r="O48" s="131"/>
      <c r="P48" s="131"/>
      <c r="Q48" s="188"/>
      <c r="R48" s="174">
        <v>0.0004299999999999995</v>
      </c>
      <c r="S48" s="187"/>
      <c r="T48" s="187"/>
      <c r="U48" s="187"/>
      <c r="V48" s="182"/>
      <c r="W48" s="183">
        <f t="shared" si="22"/>
      </c>
      <c r="X48" s="184"/>
      <c r="Y48" s="196">
        <f t="shared" si="23"/>
      </c>
      <c r="Z48" s="182"/>
      <c r="AA48" s="183">
        <f t="shared" si="24"/>
      </c>
      <c r="AB48" s="184"/>
      <c r="AC48" s="196">
        <f t="shared" si="25"/>
      </c>
      <c r="AD48" s="182"/>
      <c r="AE48" s="183">
        <f t="shared" si="26"/>
      </c>
      <c r="AF48" s="184"/>
      <c r="AG48" s="196">
        <f t="shared" si="27"/>
      </c>
      <c r="AH48" s="182">
        <f t="shared" si="28"/>
        <v>0</v>
      </c>
      <c r="AI48" s="183">
        <f t="shared" si="29"/>
        <v>1</v>
      </c>
      <c r="AJ48" s="218"/>
      <c r="AK48" s="217"/>
    </row>
    <row r="49" spans="1:37" ht="13.5">
      <c r="A49" s="107">
        <f t="shared" si="0"/>
        <v>0.0004399999999999995</v>
      </c>
      <c r="B49" s="108">
        <f t="shared" si="1"/>
        <v>1</v>
      </c>
      <c r="C49" s="109">
        <f t="shared" si="2"/>
        <v>0.0004399999999999995</v>
      </c>
      <c r="D49" s="110">
        <f t="shared" si="3"/>
        <v>1</v>
      </c>
      <c r="E49" s="107">
        <f t="shared" si="4"/>
        <v>0.0004399999999999995</v>
      </c>
      <c r="F49" s="108">
        <f t="shared" si="5"/>
        <v>1</v>
      </c>
      <c r="G49" s="109">
        <f t="shared" si="6"/>
        <v>0.0004399999999999995</v>
      </c>
      <c r="H49" s="110">
        <f t="shared" si="7"/>
        <v>1</v>
      </c>
      <c r="I49" s="107">
        <f t="shared" si="8"/>
        <v>0.0004399999999999995</v>
      </c>
      <c r="J49" s="108">
        <f t="shared" si="9"/>
        <v>1</v>
      </c>
      <c r="K49" s="109">
        <f t="shared" si="10"/>
        <v>0.0004399999999999995</v>
      </c>
      <c r="L49" s="110">
        <f t="shared" si="11"/>
        <v>1</v>
      </c>
      <c r="M49" s="107">
        <f t="shared" si="12"/>
        <v>0.0004399999999999995</v>
      </c>
      <c r="N49" s="110">
        <f t="shared" si="13"/>
        <v>1</v>
      </c>
      <c r="O49" s="131"/>
      <c r="P49" s="131"/>
      <c r="Q49" s="189"/>
      <c r="R49" s="139">
        <v>0.0004399999999999995</v>
      </c>
      <c r="S49" s="190"/>
      <c r="T49" s="190"/>
      <c r="U49" s="190"/>
      <c r="V49" s="191"/>
      <c r="W49" s="192">
        <f t="shared" si="22"/>
      </c>
      <c r="X49" s="193"/>
      <c r="Y49" s="197">
        <f t="shared" si="23"/>
      </c>
      <c r="Z49" s="191"/>
      <c r="AA49" s="192">
        <f t="shared" si="24"/>
      </c>
      <c r="AB49" s="193"/>
      <c r="AC49" s="197">
        <f t="shared" si="25"/>
      </c>
      <c r="AD49" s="191"/>
      <c r="AE49" s="192">
        <f t="shared" si="26"/>
      </c>
      <c r="AF49" s="193"/>
      <c r="AG49" s="197">
        <f t="shared" si="27"/>
      </c>
      <c r="AH49" s="191">
        <f t="shared" si="28"/>
        <v>0</v>
      </c>
      <c r="AI49" s="192">
        <f t="shared" si="29"/>
        <v>1</v>
      </c>
      <c r="AJ49" s="220"/>
      <c r="AK49" s="221"/>
    </row>
  </sheetData>
  <sheetProtection/>
  <mergeCells count="15">
    <mergeCell ref="AF3:AI3"/>
    <mergeCell ref="Q4:Q5"/>
    <mergeCell ref="Q6:Q9"/>
    <mergeCell ref="Q11:Q14"/>
    <mergeCell ref="Q16:Q19"/>
    <mergeCell ref="S4:S5"/>
    <mergeCell ref="T4:T5"/>
    <mergeCell ref="U4:U5"/>
    <mergeCell ref="M4:N5"/>
    <mergeCell ref="A4:B5"/>
    <mergeCell ref="C4:D5"/>
    <mergeCell ref="E4:F5"/>
    <mergeCell ref="G4:H5"/>
    <mergeCell ref="I4:J5"/>
    <mergeCell ref="K4:L5"/>
  </mergeCells>
  <hyperlinks>
    <hyperlink ref="AJ2" location="目次!A1" display="目次"/>
  </hyperlinks>
  <printOptions/>
  <pageMargins left="0.4097222222222222" right="0.2" top="0.21944444444444444" bottom="0.20972222222222223" header="0.2" footer="0.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115" zoomScaleSheetLayoutView="115" zoomScalePageLayoutView="0" workbookViewId="0" topLeftCell="C15">
      <selection activeCell="E7" sqref="E7:G8"/>
    </sheetView>
  </sheetViews>
  <sheetFormatPr defaultColWidth="9.00390625" defaultRowHeight="13.5"/>
  <cols>
    <col min="1" max="1" width="21.00390625" style="0" hidden="1" customWidth="1"/>
    <col min="2" max="2" width="9.00390625" style="0" hidden="1" customWidth="1"/>
    <col min="3" max="3" width="3.625" style="0" customWidth="1"/>
    <col min="4" max="4" width="12.00390625" style="0" hidden="1" customWidth="1"/>
    <col min="5" max="5" width="13.625" style="0" customWidth="1"/>
    <col min="6" max="6" width="5.75390625" style="0" customWidth="1"/>
    <col min="7" max="7" width="21.75390625" style="0" customWidth="1"/>
    <col min="8" max="9" width="11.00390625" style="0" customWidth="1"/>
    <col min="10" max="10" width="11.00390625" style="0" hidden="1" customWidth="1"/>
    <col min="11" max="14" width="11.00390625" style="0" customWidth="1"/>
    <col min="15" max="15" width="4.25390625" style="0" customWidth="1"/>
    <col min="16" max="16" width="7.25390625" style="0" customWidth="1"/>
  </cols>
  <sheetData>
    <row r="1" ht="19.5" customHeight="1">
      <c r="E1" s="49"/>
    </row>
    <row r="2" spans="3:18" ht="9" customHeight="1">
      <c r="C2" s="79"/>
      <c r="R2" s="101" t="s">
        <v>18</v>
      </c>
    </row>
    <row r="3" ht="13.5">
      <c r="C3" t="s">
        <v>201</v>
      </c>
    </row>
    <row r="4" spans="1:16" ht="12" customHeight="1">
      <c r="A4" s="82"/>
      <c r="B4" s="82"/>
      <c r="C4" s="83" t="s">
        <v>202</v>
      </c>
      <c r="D4" s="50"/>
      <c r="E4" s="690" t="s">
        <v>203</v>
      </c>
      <c r="F4" s="690"/>
      <c r="G4" s="691"/>
      <c r="H4" s="703" t="s">
        <v>204</v>
      </c>
      <c r="I4" s="703" t="s">
        <v>205</v>
      </c>
      <c r="J4" s="50"/>
      <c r="K4" s="703" t="s">
        <v>206</v>
      </c>
      <c r="L4" s="703" t="s">
        <v>207</v>
      </c>
      <c r="M4" s="703" t="s">
        <v>208</v>
      </c>
      <c r="N4" s="703" t="s">
        <v>71</v>
      </c>
      <c r="O4" s="94" t="s">
        <v>209</v>
      </c>
      <c r="P4" s="701" t="s">
        <v>210</v>
      </c>
    </row>
    <row r="5" spans="1:16" ht="12" customHeight="1">
      <c r="A5" s="85"/>
      <c r="B5" s="85"/>
      <c r="C5" s="86" t="s">
        <v>211</v>
      </c>
      <c r="D5" s="51"/>
      <c r="E5" s="622"/>
      <c r="F5" s="622"/>
      <c r="G5" s="692"/>
      <c r="H5" s="705"/>
      <c r="I5" s="705"/>
      <c r="J5" s="95"/>
      <c r="K5" s="705"/>
      <c r="L5" s="705"/>
      <c r="M5" s="705"/>
      <c r="N5" s="705"/>
      <c r="O5" s="96"/>
      <c r="P5" s="701"/>
    </row>
    <row r="6" spans="1:16" ht="12" customHeight="1">
      <c r="A6" s="87"/>
      <c r="B6" s="87"/>
      <c r="C6" s="88" t="s">
        <v>209</v>
      </c>
      <c r="D6" s="56"/>
      <c r="E6" s="693"/>
      <c r="F6" s="693"/>
      <c r="G6" s="694"/>
      <c r="H6" s="704"/>
      <c r="I6" s="704"/>
      <c r="J6" s="56"/>
      <c r="K6" s="704"/>
      <c r="L6" s="704"/>
      <c r="M6" s="704"/>
      <c r="N6" s="704"/>
      <c r="O6" s="97" t="s">
        <v>212</v>
      </c>
      <c r="P6" s="701"/>
    </row>
    <row r="7" spans="1:16" ht="40.5" customHeight="1">
      <c r="A7" s="68">
        <f>D7+N7</f>
        <v>10.0005</v>
      </c>
      <c r="B7" s="90">
        <f aca="true" t="shared" si="0" ref="B7:B12">RANK(A7,A$7:A$12)</f>
        <v>1</v>
      </c>
      <c r="C7" s="689">
        <v>1</v>
      </c>
      <c r="D7" s="90">
        <v>0.0005</v>
      </c>
      <c r="E7" s="695" t="s">
        <v>213</v>
      </c>
      <c r="F7" s="696"/>
      <c r="G7" s="696"/>
      <c r="H7" s="39"/>
      <c r="I7" s="39"/>
      <c r="J7" s="39"/>
      <c r="K7" s="39"/>
      <c r="L7" s="39"/>
      <c r="M7" s="700"/>
      <c r="N7" s="700">
        <f>H8+K8-M7</f>
        <v>10</v>
      </c>
      <c r="O7" s="699">
        <f>RANK(N7,N$7:N$12)</f>
        <v>1</v>
      </c>
      <c r="P7" s="689"/>
    </row>
    <row r="8" spans="1:16" ht="40.5" customHeight="1">
      <c r="A8" s="68"/>
      <c r="B8" s="90"/>
      <c r="C8" s="689"/>
      <c r="D8" s="90"/>
      <c r="E8" s="695"/>
      <c r="F8" s="697"/>
      <c r="G8" s="698"/>
      <c r="H8" s="700">
        <f>SUM(H7:I7)</f>
        <v>0</v>
      </c>
      <c r="I8" s="700"/>
      <c r="J8" s="39"/>
      <c r="K8" s="700">
        <f>10-SUM(K7:L7)</f>
        <v>10</v>
      </c>
      <c r="L8" s="700"/>
      <c r="M8" s="700"/>
      <c r="N8" s="700"/>
      <c r="O8" s="699"/>
      <c r="P8" s="689"/>
    </row>
    <row r="9" spans="1:16" ht="22.5" customHeight="1" hidden="1">
      <c r="A9" s="68">
        <f>N9+$D9</f>
        <v>0.0002</v>
      </c>
      <c r="B9" s="90">
        <f t="shared" si="0"/>
        <v>4</v>
      </c>
      <c r="C9" s="689">
        <v>2</v>
      </c>
      <c r="D9" s="90">
        <v>0.0002</v>
      </c>
      <c r="E9" s="695"/>
      <c r="F9" s="696"/>
      <c r="G9" s="696"/>
      <c r="H9" s="39"/>
      <c r="I9" s="39"/>
      <c r="J9" s="39"/>
      <c r="K9" s="39"/>
      <c r="L9" s="39"/>
      <c r="M9" s="700"/>
      <c r="N9" s="700"/>
      <c r="O9" s="699"/>
      <c r="P9" s="689"/>
    </row>
    <row r="10" spans="1:16" ht="22.5" customHeight="1" hidden="1">
      <c r="A10" s="68"/>
      <c r="B10" s="90"/>
      <c r="C10" s="689"/>
      <c r="D10" s="90"/>
      <c r="E10" s="695"/>
      <c r="F10" s="697"/>
      <c r="G10" s="698"/>
      <c r="H10" s="700"/>
      <c r="I10" s="700"/>
      <c r="J10" s="39"/>
      <c r="K10" s="700"/>
      <c r="L10" s="700"/>
      <c r="M10" s="700"/>
      <c r="N10" s="700"/>
      <c r="O10" s="699"/>
      <c r="P10" s="689"/>
    </row>
    <row r="11" spans="1:16" ht="28.5" customHeight="1" hidden="1">
      <c r="A11" s="68">
        <f>N11+$D11</f>
        <v>0.0003</v>
      </c>
      <c r="B11" s="90">
        <f t="shared" si="0"/>
        <v>3</v>
      </c>
      <c r="C11" s="90">
        <v>3</v>
      </c>
      <c r="D11" s="90">
        <v>0.0003</v>
      </c>
      <c r="E11" s="695"/>
      <c r="F11" s="710"/>
      <c r="G11" s="711"/>
      <c r="H11" s="39"/>
      <c r="I11" s="39"/>
      <c r="J11" s="39"/>
      <c r="K11" s="39"/>
      <c r="L11" s="39"/>
      <c r="M11" s="39"/>
      <c r="N11" s="39"/>
      <c r="O11" s="98"/>
      <c r="P11" s="30"/>
    </row>
    <row r="12" spans="1:16" ht="28.5" customHeight="1" hidden="1">
      <c r="A12" s="68">
        <f>N12+$D12</f>
        <v>0.0004</v>
      </c>
      <c r="B12" s="90">
        <f t="shared" si="0"/>
        <v>2</v>
      </c>
      <c r="C12" s="90">
        <v>4</v>
      </c>
      <c r="D12" s="90">
        <v>0.0004</v>
      </c>
      <c r="E12" s="707"/>
      <c r="F12" s="710"/>
      <c r="G12" s="711"/>
      <c r="H12" s="68"/>
      <c r="I12" s="68"/>
      <c r="J12" s="68"/>
      <c r="K12" s="68"/>
      <c r="L12" s="68"/>
      <c r="M12" s="68"/>
      <c r="N12" s="68"/>
      <c r="O12" s="99"/>
      <c r="P12" s="90"/>
    </row>
    <row r="13" ht="6" customHeight="1"/>
    <row r="14" spans="3:15" ht="13.5">
      <c r="C14" s="706" t="s">
        <v>214</v>
      </c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</row>
    <row r="15" spans="3:15" ht="12" customHeight="1">
      <c r="C15" s="83" t="s">
        <v>202</v>
      </c>
      <c r="D15" s="50"/>
      <c r="E15" s="690" t="s">
        <v>215</v>
      </c>
      <c r="F15" s="690"/>
      <c r="G15" s="691"/>
      <c r="H15" s="689" t="s">
        <v>216</v>
      </c>
      <c r="I15" s="689"/>
      <c r="J15" s="689"/>
      <c r="K15" s="689"/>
      <c r="L15" s="689"/>
      <c r="M15" s="689"/>
      <c r="N15" s="703" t="s">
        <v>71</v>
      </c>
      <c r="O15" s="50" t="s">
        <v>209</v>
      </c>
    </row>
    <row r="16" spans="3:15" ht="12" customHeight="1">
      <c r="C16" s="86" t="s">
        <v>211</v>
      </c>
      <c r="D16" s="51"/>
      <c r="E16" s="622"/>
      <c r="F16" s="622"/>
      <c r="G16" s="692"/>
      <c r="H16" s="703" t="s">
        <v>107</v>
      </c>
      <c r="I16" s="703" t="s">
        <v>217</v>
      </c>
      <c r="J16" s="100"/>
      <c r="K16" s="51"/>
      <c r="L16" s="51"/>
      <c r="M16" s="703" t="s">
        <v>208</v>
      </c>
      <c r="N16" s="705"/>
      <c r="O16" s="51"/>
    </row>
    <row r="17" spans="3:15" ht="12" customHeight="1">
      <c r="C17" s="88" t="s">
        <v>209</v>
      </c>
      <c r="D17" s="56"/>
      <c r="E17" s="693"/>
      <c r="F17" s="693"/>
      <c r="G17" s="694"/>
      <c r="H17" s="704"/>
      <c r="I17" s="704"/>
      <c r="J17" s="56"/>
      <c r="K17" s="56"/>
      <c r="L17" s="56"/>
      <c r="M17" s="704"/>
      <c r="N17" s="704"/>
      <c r="O17" s="56" t="s">
        <v>212</v>
      </c>
    </row>
    <row r="18" spans="3:15" ht="28.5" customHeight="1">
      <c r="C18" s="90"/>
      <c r="D18" s="90">
        <v>0.0004</v>
      </c>
      <c r="E18" s="707" t="s">
        <v>218</v>
      </c>
      <c r="F18" s="640"/>
      <c r="G18" s="641"/>
      <c r="H18" s="39"/>
      <c r="I18" s="39"/>
      <c r="J18" s="39"/>
      <c r="K18" s="39"/>
      <c r="L18" s="39"/>
      <c r="M18" s="39"/>
      <c r="N18" s="39">
        <f>H18+I18-M18</f>
        <v>0</v>
      </c>
      <c r="O18" s="30">
        <f>RANK(N18,N$18:N$19)</f>
        <v>1</v>
      </c>
    </row>
    <row r="19" spans="3:15" ht="14.25" customHeight="1">
      <c r="C19" s="90"/>
      <c r="D19" s="90">
        <v>0.0003</v>
      </c>
      <c r="E19" s="712"/>
      <c r="F19" s="713"/>
      <c r="G19" s="714"/>
      <c r="H19" s="39"/>
      <c r="I19" s="39"/>
      <c r="J19" s="39"/>
      <c r="K19" s="39"/>
      <c r="L19" s="39"/>
      <c r="M19" s="39"/>
      <c r="N19" s="39">
        <f>H19+I19-M19</f>
        <v>0</v>
      </c>
      <c r="O19" s="30">
        <f>RANK(N19,N$18:N$19)</f>
        <v>1</v>
      </c>
    </row>
    <row r="20" spans="4:15" ht="6.75" customHeight="1">
      <c r="D20" s="90"/>
      <c r="H20" s="44"/>
      <c r="I20" s="44"/>
      <c r="J20" s="44"/>
      <c r="K20" s="44"/>
      <c r="L20" s="44"/>
      <c r="M20" s="44"/>
      <c r="N20" s="44"/>
      <c r="O20" s="44"/>
    </row>
    <row r="21" spans="3:15" ht="13.5">
      <c r="C21" s="93" t="s">
        <v>219</v>
      </c>
      <c r="D21" s="93"/>
      <c r="E21" s="93"/>
      <c r="F21" s="93"/>
      <c r="G21" s="93"/>
      <c r="H21" s="44"/>
      <c r="I21" s="44"/>
      <c r="J21" s="44"/>
      <c r="K21" s="44"/>
      <c r="L21" s="44"/>
      <c r="M21" s="44"/>
      <c r="N21" s="44"/>
      <c r="O21" s="44"/>
    </row>
    <row r="22" spans="3:16" ht="12" customHeight="1">
      <c r="C22" s="83" t="s">
        <v>202</v>
      </c>
      <c r="D22" s="90"/>
      <c r="E22" s="690" t="s">
        <v>203</v>
      </c>
      <c r="F22" s="690"/>
      <c r="G22" s="691"/>
      <c r="H22" s="703" t="s">
        <v>204</v>
      </c>
      <c r="I22" s="703" t="s">
        <v>205</v>
      </c>
      <c r="J22" s="50"/>
      <c r="K22" s="703" t="s">
        <v>206</v>
      </c>
      <c r="L22" s="703" t="s">
        <v>207</v>
      </c>
      <c r="M22" s="703" t="s">
        <v>208</v>
      </c>
      <c r="N22" s="703" t="s">
        <v>71</v>
      </c>
      <c r="O22" s="94" t="s">
        <v>209</v>
      </c>
      <c r="P22" s="701" t="s">
        <v>210</v>
      </c>
    </row>
    <row r="23" spans="3:16" ht="12" customHeight="1">
      <c r="C23" s="86" t="s">
        <v>211</v>
      </c>
      <c r="D23" s="90"/>
      <c r="E23" s="622"/>
      <c r="F23" s="622"/>
      <c r="G23" s="692"/>
      <c r="H23" s="705"/>
      <c r="I23" s="705"/>
      <c r="J23" s="95"/>
      <c r="K23" s="705"/>
      <c r="L23" s="705"/>
      <c r="M23" s="705"/>
      <c r="N23" s="705"/>
      <c r="O23" s="96"/>
      <c r="P23" s="701"/>
    </row>
    <row r="24" spans="3:16" ht="12" customHeight="1">
      <c r="C24" s="86" t="s">
        <v>209</v>
      </c>
      <c r="D24" s="82"/>
      <c r="E24" s="622"/>
      <c r="F24" s="622"/>
      <c r="G24" s="692"/>
      <c r="H24" s="705"/>
      <c r="I24" s="705"/>
      <c r="J24" s="51"/>
      <c r="K24" s="705"/>
      <c r="L24" s="705"/>
      <c r="M24" s="705"/>
      <c r="N24" s="705"/>
      <c r="O24" s="96" t="s">
        <v>212</v>
      </c>
      <c r="P24" s="702"/>
    </row>
    <row r="25" spans="3:16" s="6" customFormat="1" ht="21.75" customHeight="1">
      <c r="C25" s="689">
        <v>1</v>
      </c>
      <c r="D25" s="15"/>
      <c r="E25" s="708" t="s">
        <v>220</v>
      </c>
      <c r="F25" s="708"/>
      <c r="G25" s="708"/>
      <c r="H25" s="39"/>
      <c r="I25" s="39"/>
      <c r="J25" s="39"/>
      <c r="K25" s="39"/>
      <c r="L25" s="39"/>
      <c r="M25" s="700"/>
      <c r="N25" s="700">
        <f>H26+K26-M25</f>
        <v>10</v>
      </c>
      <c r="O25" s="689">
        <f>RANK(N25,N$25:N$28)</f>
        <v>1</v>
      </c>
      <c r="P25" s="689"/>
    </row>
    <row r="26" spans="3:16" s="6" customFormat="1" ht="21.75" customHeight="1">
      <c r="C26" s="689"/>
      <c r="D26" s="15">
        <v>0.0001</v>
      </c>
      <c r="E26" s="709" t="s">
        <v>221</v>
      </c>
      <c r="F26" s="709"/>
      <c r="G26" s="709"/>
      <c r="H26" s="700">
        <f>SUM(H25:I25)</f>
        <v>0</v>
      </c>
      <c r="I26" s="700"/>
      <c r="J26" s="39"/>
      <c r="K26" s="700">
        <f>10-SUM(K25:L25)</f>
        <v>10</v>
      </c>
      <c r="L26" s="700"/>
      <c r="M26" s="700"/>
      <c r="N26" s="700"/>
      <c r="O26" s="689"/>
      <c r="P26" s="689"/>
    </row>
    <row r="27" spans="3:16" s="6" customFormat="1" ht="21.75" customHeight="1">
      <c r="C27" s="689">
        <v>2</v>
      </c>
      <c r="D27" s="15"/>
      <c r="E27" s="708" t="s">
        <v>222</v>
      </c>
      <c r="F27" s="708"/>
      <c r="G27" s="708"/>
      <c r="H27" s="39"/>
      <c r="I27" s="39"/>
      <c r="J27" s="39"/>
      <c r="K27" s="39"/>
      <c r="L27" s="39"/>
      <c r="M27" s="700"/>
      <c r="N27" s="700">
        <f>H28+K28-M27</f>
        <v>10</v>
      </c>
      <c r="O27" s="689">
        <f>RANK(N27,N$25:N$28)</f>
        <v>1</v>
      </c>
      <c r="P27" s="689"/>
    </row>
    <row r="28" spans="3:16" s="6" customFormat="1" ht="21.75" customHeight="1">
      <c r="C28" s="689"/>
      <c r="D28" s="15">
        <v>0.0002</v>
      </c>
      <c r="E28" s="709" t="s">
        <v>223</v>
      </c>
      <c r="F28" s="709"/>
      <c r="G28" s="709"/>
      <c r="H28" s="700">
        <f>SUM(H27:I27)</f>
        <v>0</v>
      </c>
      <c r="I28" s="700"/>
      <c r="J28" s="39"/>
      <c r="K28" s="700">
        <f>10-SUM(K27:L27)</f>
        <v>10</v>
      </c>
      <c r="L28" s="700"/>
      <c r="M28" s="700"/>
      <c r="N28" s="700"/>
      <c r="O28" s="689"/>
      <c r="P28" s="689"/>
    </row>
    <row r="29" spans="3:16" s="6" customFormat="1" ht="21.75" customHeight="1">
      <c r="C29" s="689">
        <v>3</v>
      </c>
      <c r="D29" s="15"/>
      <c r="E29" s="708" t="s">
        <v>224</v>
      </c>
      <c r="F29" s="708"/>
      <c r="G29" s="708"/>
      <c r="H29" s="39"/>
      <c r="I29" s="39"/>
      <c r="J29" s="39"/>
      <c r="K29" s="39"/>
      <c r="L29" s="39"/>
      <c r="M29" s="700"/>
      <c r="N29" s="700">
        <f>H30+K30-M29</f>
        <v>10</v>
      </c>
      <c r="O29" s="689">
        <f>RANK(N29,N$25:N$28)</f>
        <v>1</v>
      </c>
      <c r="P29" s="689"/>
    </row>
    <row r="30" spans="3:16" s="6" customFormat="1" ht="21.75" customHeight="1">
      <c r="C30" s="689"/>
      <c r="D30" s="15">
        <v>0.0003</v>
      </c>
      <c r="E30" s="709" t="s">
        <v>225</v>
      </c>
      <c r="F30" s="709"/>
      <c r="G30" s="709"/>
      <c r="H30" s="700">
        <f>SUM(H29:I29)</f>
        <v>0</v>
      </c>
      <c r="I30" s="700"/>
      <c r="J30" s="39"/>
      <c r="K30" s="700">
        <f>10-SUM(K29:L29)</f>
        <v>10</v>
      </c>
      <c r="L30" s="700"/>
      <c r="M30" s="700"/>
      <c r="N30" s="700"/>
      <c r="O30" s="689"/>
      <c r="P30" s="689"/>
    </row>
  </sheetData>
  <sheetProtection/>
  <mergeCells count="70">
    <mergeCell ref="K26:L26"/>
    <mergeCell ref="K8:L8"/>
    <mergeCell ref="H10:I10"/>
    <mergeCell ref="K10:L10"/>
    <mergeCell ref="E11:G11"/>
    <mergeCell ref="H28:I28"/>
    <mergeCell ref="K28:L28"/>
    <mergeCell ref="E12:G12"/>
    <mergeCell ref="E19:G19"/>
    <mergeCell ref="E25:G25"/>
    <mergeCell ref="E26:G26"/>
    <mergeCell ref="E29:G29"/>
    <mergeCell ref="E30:G30"/>
    <mergeCell ref="H30:I30"/>
    <mergeCell ref="K30:L30"/>
    <mergeCell ref="C7:C8"/>
    <mergeCell ref="C9:C10"/>
    <mergeCell ref="C25:C26"/>
    <mergeCell ref="C27:C28"/>
    <mergeCell ref="C29:C30"/>
    <mergeCell ref="H8:I8"/>
    <mergeCell ref="H4:H6"/>
    <mergeCell ref="H16:H17"/>
    <mergeCell ref="H22:H24"/>
    <mergeCell ref="E27:G27"/>
    <mergeCell ref="E28:G28"/>
    <mergeCell ref="I4:I6"/>
    <mergeCell ref="I16:I17"/>
    <mergeCell ref="I22:I24"/>
    <mergeCell ref="H26:I26"/>
    <mergeCell ref="K4:K6"/>
    <mergeCell ref="K22:K24"/>
    <mergeCell ref="L4:L6"/>
    <mergeCell ref="L22:L24"/>
    <mergeCell ref="C14:O14"/>
    <mergeCell ref="H15:M15"/>
    <mergeCell ref="E18:G18"/>
    <mergeCell ref="M4:M6"/>
    <mergeCell ref="M7:M8"/>
    <mergeCell ref="M9:M10"/>
    <mergeCell ref="M16:M17"/>
    <mergeCell ref="M22:M24"/>
    <mergeCell ref="M25:M26"/>
    <mergeCell ref="M27:M28"/>
    <mergeCell ref="M29:M30"/>
    <mergeCell ref="N4:N6"/>
    <mergeCell ref="N7:N8"/>
    <mergeCell ref="N9:N10"/>
    <mergeCell ref="N15:N17"/>
    <mergeCell ref="N22:N24"/>
    <mergeCell ref="N25:N26"/>
    <mergeCell ref="N27:N28"/>
    <mergeCell ref="N29:N30"/>
    <mergeCell ref="O27:O28"/>
    <mergeCell ref="O29:O30"/>
    <mergeCell ref="P4:P6"/>
    <mergeCell ref="P7:P8"/>
    <mergeCell ref="P9:P10"/>
    <mergeCell ref="P22:P24"/>
    <mergeCell ref="P25:P26"/>
    <mergeCell ref="P27:P28"/>
    <mergeCell ref="P29:P30"/>
    <mergeCell ref="E4:G6"/>
    <mergeCell ref="E15:G17"/>
    <mergeCell ref="E22:G24"/>
    <mergeCell ref="E7:G8"/>
    <mergeCell ref="E9:G10"/>
    <mergeCell ref="O7:O8"/>
    <mergeCell ref="O9:O10"/>
    <mergeCell ref="O25:O26"/>
  </mergeCells>
  <hyperlinks>
    <hyperlink ref="R2" location="目次!A1" display="目次"/>
  </hyperlinks>
  <printOptions/>
  <pageMargins left="0.7868055555555555" right="0.7868055555555555" top="0.9833333333333333" bottom="0.9833333333333333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和歌山県立和歌山工業高等学校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JLAN_User</dc:creator>
  <cp:keywords/>
  <dc:description/>
  <cp:lastModifiedBy>伊熊　健児</cp:lastModifiedBy>
  <cp:lastPrinted>2004-03-17T19:47:19Z</cp:lastPrinted>
  <dcterms:created xsi:type="dcterms:W3CDTF">2004-09-05T03:57:10Z</dcterms:created>
  <dcterms:modified xsi:type="dcterms:W3CDTF">2004-03-17T19:57:25Z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